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9564" windowHeight="5808" tabRatio="582" activeTab="1"/>
  </bookViews>
  <sheets>
    <sheet name="「人間」印刷用" sheetId="1" r:id="rId1"/>
    <sheet name="「マモノ」印刷用" sheetId="2" r:id="rId2"/>
  </sheets>
  <definedNames>
    <definedName name="_xlfn.SUMIFS" hidden="1">#NAME?</definedName>
  </definedNames>
  <calcPr fullCalcOnLoad="1"/>
</workbook>
</file>

<file path=xl/sharedStrings.xml><?xml version="1.0" encoding="utf-8"?>
<sst xmlns="http://schemas.openxmlformats.org/spreadsheetml/2006/main" count="714" uniqueCount="397">
  <si>
    <t>よけ</t>
  </si>
  <si>
    <t>修</t>
  </si>
  <si>
    <t>プレイヤー</t>
  </si>
  <si>
    <t>サイズ修正</t>
  </si>
  <si>
    <t>cp総計</t>
  </si>
  <si>
    <t>未使用cp</t>
  </si>
  <si>
    <t>技能</t>
  </si>
  <si>
    <t>難易度</t>
  </si>
  <si>
    <t>相対値</t>
  </si>
  <si>
    <t>突き</t>
  </si>
  <si>
    <t>振り</t>
  </si>
  <si>
    <t>受け</t>
  </si>
  <si>
    <t>名前</t>
  </si>
  <si>
    <t>身長</t>
  </si>
  <si>
    <t>体力(ST)</t>
  </si>
  <si>
    <t>移動</t>
  </si>
  <si>
    <t>修</t>
  </si>
  <si>
    <t>修正%</t>
  </si>
  <si>
    <t>基本cp</t>
  </si>
  <si>
    <t>合計</t>
  </si>
  <si>
    <t>体重</t>
  </si>
  <si>
    <t>荷重</t>
  </si>
  <si>
    <t>特徴</t>
  </si>
  <si>
    <t>修</t>
  </si>
  <si>
    <t>基準</t>
  </si>
  <si>
    <t>=基本反応（BS）</t>
  </si>
  <si>
    <t>=基本移動（BM）</t>
  </si>
  <si>
    <t>計算</t>
  </si>
  <si>
    <t>正・副能力</t>
  </si>
  <si>
    <t>cp</t>
  </si>
  <si>
    <t>Lv</t>
  </si>
  <si>
    <t>ｃｐ</t>
  </si>
  <si>
    <t>疲労(FP)</t>
  </si>
  <si>
    <t>BL</t>
  </si>
  <si>
    <t>BM</t>
  </si>
  <si>
    <t>BS</t>
  </si>
  <si>
    <t>2BL</t>
  </si>
  <si>
    <t>0.8BM</t>
  </si>
  <si>
    <t>BS-1</t>
  </si>
  <si>
    <t>3BL</t>
  </si>
  <si>
    <t>0.6BM</t>
  </si>
  <si>
    <t>6BL</t>
  </si>
  <si>
    <t>0.4BM</t>
  </si>
  <si>
    <t>10BL</t>
  </si>
  <si>
    <t>0.2BM</t>
  </si>
  <si>
    <t>5D</t>
  </si>
  <si>
    <t>BS+3</t>
  </si>
  <si>
    <t>BS+2</t>
  </si>
  <si>
    <t>BS+1</t>
  </si>
  <si>
    <t>1D-2</t>
  </si>
  <si>
    <t>1D</t>
  </si>
  <si>
    <t>修正</t>
  </si>
  <si>
    <t>HP</t>
  </si>
  <si>
    <t>ST</t>
  </si>
  <si>
    <t>その他</t>
  </si>
  <si>
    <t>わからない</t>
  </si>
  <si>
    <t>母語並</t>
  </si>
  <si>
    <t>片言</t>
  </si>
  <si>
    <t>なまり</t>
  </si>
  <si>
    <t>知覚(Per)</t>
  </si>
  <si>
    <t>[(DX+HT)/4]+</t>
  </si>
  <si>
    <t>[BS]+</t>
  </si>
  <si>
    <t>ＣＰ総計</t>
  </si>
  <si>
    <t>特徴（言語等含）</t>
  </si>
  <si>
    <t>技能・テクニック</t>
  </si>
  <si>
    <t>致傷力表</t>
  </si>
  <si>
    <t>1D-6</t>
  </si>
  <si>
    <t>1D-5</t>
  </si>
  <si>
    <t>1D-4</t>
  </si>
  <si>
    <t>1D-3</t>
  </si>
  <si>
    <t>1D-1</t>
  </si>
  <si>
    <t>1D+1</t>
  </si>
  <si>
    <t>1D+2</t>
  </si>
  <si>
    <t>2D-1</t>
  </si>
  <si>
    <t>2D</t>
  </si>
  <si>
    <t>2D+1</t>
  </si>
  <si>
    <t>2D+2</t>
  </si>
  <si>
    <t>3D-1</t>
  </si>
  <si>
    <t>3D</t>
  </si>
  <si>
    <t>3D+1</t>
  </si>
  <si>
    <t>3D+2</t>
  </si>
  <si>
    <t>4D-1</t>
  </si>
  <si>
    <t>4D</t>
  </si>
  <si>
    <t>4D+1</t>
  </si>
  <si>
    <t>4D+2</t>
  </si>
  <si>
    <t>5D-1</t>
  </si>
  <si>
    <t>5D+1</t>
  </si>
  <si>
    <t>5D+2</t>
  </si>
  <si>
    <t>6D-1</t>
  </si>
  <si>
    <t>6D</t>
  </si>
  <si>
    <t>6D+1</t>
  </si>
  <si>
    <t>6D+2</t>
  </si>
  <si>
    <t>7D-1</t>
  </si>
  <si>
    <t>意志(Will)</t>
  </si>
  <si>
    <t>修正%</t>
  </si>
  <si>
    <t>基本cp</t>
  </si>
  <si>
    <t>よけ</t>
  </si>
  <si>
    <t>移動</t>
  </si>
  <si>
    <t>敏捷(DX)</t>
  </si>
  <si>
    <t>知力(IQ)</t>
  </si>
  <si>
    <t>生命(HT)</t>
  </si>
  <si>
    <r>
      <t>（HT</t>
    </r>
    <r>
      <rPr>
        <vertAlign val="superscript"/>
        <sz val="7"/>
        <rFont val="ＭＳ Ｐゴシック"/>
        <family val="3"/>
      </rPr>
      <t>2</t>
    </r>
    <r>
      <rPr>
        <sz val="7"/>
        <rFont val="ＭＳ Ｐゴシック"/>
        <family val="3"/>
      </rPr>
      <t>/10)+</t>
    </r>
  </si>
  <si>
    <r>
      <rPr>
        <vertAlign val="superscript"/>
        <sz val="9"/>
        <rFont val="ＭＳ Ｐゴシック"/>
        <family val="3"/>
      </rPr>
      <t>2</t>
    </r>
    <r>
      <rPr>
        <sz val="9"/>
        <rFont val="ＭＳ Ｐゴシック"/>
        <family val="3"/>
      </rPr>
      <t>/10=荷重基本(BL)</t>
    </r>
  </si>
  <si>
    <t>年齢・性別</t>
  </si>
  <si>
    <t>全長</t>
  </si>
  <si>
    <t>種類</t>
  </si>
  <si>
    <t>備考</t>
  </si>
  <si>
    <t>文明と文化</t>
  </si>
  <si>
    <t>言語</t>
  </si>
  <si>
    <t>会話</t>
  </si>
  <si>
    <t>読文</t>
  </si>
  <si>
    <t>文明レベル</t>
  </si>
  <si>
    <t>文化適応：</t>
  </si>
  <si>
    <t>設定</t>
  </si>
  <si>
    <t>所持品</t>
  </si>
  <si>
    <t>日本語</t>
  </si>
  <si>
    <t>※は変更できません</t>
  </si>
  <si>
    <t>後援者/両親：１５CP相当</t>
  </si>
  <si>
    <t>学業/国語</t>
  </si>
  <si>
    <t>学業/数学</t>
  </si>
  <si>
    <t>学業/社会</t>
  </si>
  <si>
    <t>学業/理科</t>
  </si>
  <si>
    <t>学業/英語</t>
  </si>
  <si>
    <t>コンピューター操作</t>
  </si>
  <si>
    <t>自転車</t>
  </si>
  <si>
    <t>水泳</t>
  </si>
  <si>
    <t>知力</t>
  </si>
  <si>
    <t>敏捷</t>
  </si>
  <si>
    <t>生命</t>
  </si>
  <si>
    <t>易</t>
  </si>
  <si>
    <t>能力値</t>
  </si>
  <si>
    <t>体力</t>
  </si>
  <si>
    <t>意志</t>
  </si>
  <si>
    <t>知覚</t>
  </si>
  <si>
    <t>並</t>
  </si>
  <si>
    <t>難</t>
  </si>
  <si>
    <t>難度</t>
  </si>
  <si>
    <t>至難</t>
  </si>
  <si>
    <t>止め</t>
  </si>
  <si>
    <t>英語</t>
  </si>
  <si>
    <t>日本文化</t>
  </si>
  <si>
    <t>マモノ語</t>
  </si>
  <si>
    <t>ない</t>
  </si>
  <si>
    <t>命中</t>
  </si>
  <si>
    <t>技能　特殊攻撃（敏捷/易）</t>
  </si>
  <si>
    <t>水中</t>
  </si>
  <si>
    <t>陸上</t>
  </si>
  <si>
    <t>[BS]+</t>
  </si>
  <si>
    <t>空中歩行</t>
  </si>
  <si>
    <t>飛行</t>
  </si>
  <si>
    <t>無荷（0）</t>
  </si>
  <si>
    <t>軽荷（1）</t>
  </si>
  <si>
    <t>並荷（2）</t>
  </si>
  <si>
    <t>重荷（3）</t>
  </si>
  <si>
    <t>超荷（4）</t>
  </si>
  <si>
    <t>地域知識/間物戸市</t>
  </si>
  <si>
    <t>指令</t>
  </si>
  <si>
    <t>テクニック</t>
  </si>
  <si>
    <t>なし値</t>
  </si>
  <si>
    <t>前提条件：技能欄</t>
  </si>
  <si>
    <t>時事知識/間物戸中学校</t>
  </si>
  <si>
    <t>＜言語学＞、＜文学＞それぞれ技能レベル１０ごとに＋１のボーナス。</t>
  </si>
  <si>
    <t>「言語の才能」＋１のボーナス。</t>
  </si>
  <si>
    <t>＜数学＞の各分野それぞれ技能レベル１０ごとに＋１のボーナス。</t>
  </si>
  <si>
    <t>「暗算能力」＋１、「演算能力」＋２、「数学能力」１レベルごとに＋１のボーナス。</t>
  </si>
  <si>
    <t>＜経済学＞、＜考古学＞、＜古生物学／古代人類学＞、＜社会学＞、＜人類学＞、</t>
  </si>
  <si>
    <t>＜地域知識／日本＞、＜地理の各分野＞、＜法律／日本国憲法または国際条約＞、</t>
  </si>
  <si>
    <t>＜歴史＞の各分野それぞれ技能レベル１０ごとに＋１のボーナス。</t>
  </si>
  <si>
    <t>「数学能力」１レベルごとに＋１のボーナス。</t>
  </si>
  <si>
    <r>
      <t>＜言語学</t>
    </r>
    <r>
      <rPr>
        <b/>
        <sz val="10"/>
        <rFont val="MS Gothic"/>
        <family val="3"/>
      </rPr>
      <t>＞</t>
    </r>
    <r>
      <rPr>
        <sz val="10"/>
        <rFont val="MS Gothic"/>
        <family val="3"/>
      </rPr>
      <t>技能レベル１０ごとに＋１のボーナス。</t>
    </r>
  </si>
  <si>
    <t>「異文化適応」または「完全異文化適応」＋１のボーナス。</t>
  </si>
  <si>
    <t>英語圏のいずれかの文化に慣れ親しんでいる場合、＋１のボーナス。</t>
  </si>
  <si>
    <t>言語：英語／読文　カタコト＋１、なまり＋２、母語並＋３のボーナス。</t>
  </si>
  <si>
    <t>「特別な絆」、「魔法の素質」、「カリスマ」１レベルごとに＋１のボーナス。</t>
  </si>
  <si>
    <t>魅力的＋１、美しい＋３、超美人＋４、究極的＋５のボーナス。</t>
  </si>
  <si>
    <t>※マモノとの特別な絆は、マモノと保護者の低い方に合わせる。</t>
  </si>
  <si>
    <t>間物戸市の周辺情報。</t>
  </si>
  <si>
    <t>最近の間物戸中学校にまつわる情報。</t>
  </si>
  <si>
    <t>＜地質学＞、＜天文学＞、＜物理学＞それぞれ技能レベル１０ごとに＋１のボーナス。</t>
  </si>
  <si>
    <t>＜医師＞、＜化学＞、＜気象学＞、＜古生物学＞の各分野、＜生物学＞、＜生理学＞、</t>
  </si>
  <si>
    <r>
      <t>容貌“異種族にも効く”の増強</t>
    </r>
    <r>
      <rPr>
        <sz val="10"/>
        <rFont val="Verdana"/>
        <family val="2"/>
      </rPr>
      <t>+25%</t>
    </r>
    <r>
      <rPr>
        <sz val="10"/>
        <rFont val="MS Gothic"/>
        <family val="3"/>
      </rPr>
      <t>を付け加えることで、</t>
    </r>
  </si>
  <si>
    <t>【テクニック】</t>
  </si>
  <si>
    <t>「絡み付き」、「特殊効果」、「特殊攻撃」</t>
  </si>
  <si>
    <r>
      <t>ON</t>
    </r>
    <r>
      <rPr>
        <sz val="10"/>
        <rFont val="MS Gothic"/>
        <family val="3"/>
      </rPr>
      <t>、</t>
    </r>
    <r>
      <rPr>
        <sz val="10"/>
        <rFont val="Verdana"/>
        <family val="2"/>
      </rPr>
      <t>OFF</t>
    </r>
    <r>
      <rPr>
        <sz val="10"/>
        <rFont val="MS Gothic"/>
        <family val="3"/>
      </rPr>
      <t>に一秒以上かかる特徴。連動をつけることで一度に複数起動する。</t>
    </r>
  </si>
  <si>
    <t>【技能】</t>
  </si>
  <si>
    <r>
      <t>＜治癒＞</t>
    </r>
    <r>
      <rPr>
        <sz val="10"/>
        <rFont val="MS Gothic"/>
        <family val="3"/>
      </rPr>
      <t>（知力／易）技能なし値：知力－４</t>
    </r>
  </si>
  <si>
    <t>＜医師＞技能レベル１０ごとに＋１のボーナス。</t>
  </si>
  <si>
    <t>「癒し手」、「魔法の素質」１レベルごとに＋１のボーナス。</t>
  </si>
  <si>
    <t>【特徴】</t>
  </si>
  <si>
    <t>マモノと♪では特別な扱いにします。マモノと保護者の両方に存在します。</t>
  </si>
  <si>
    <t>「特別な絆（マモノ）」保護者からマモノへの絆の強さを表します。保護者のみ取得可</t>
  </si>
  <si>
    <t>※＜指令＞と≪＊＊：応援≫にレベル分のボーナスが来ます。</t>
  </si>
  <si>
    <t>重量</t>
  </si>
  <si>
    <t>△は上昇可能です</t>
  </si>
  <si>
    <t>防護点</t>
  </si>
  <si>
    <t>宇宙パワー+50%、減速-100%、同調しない時のみ-25%</t>
  </si>
  <si>
    <t>増強・限定</t>
  </si>
  <si>
    <t>※年をとらない</t>
  </si>
  <si>
    <t>※部位再生</t>
  </si>
  <si>
    <t>※HP再生/高速（毎分）</t>
  </si>
  <si>
    <t>※痛みに強い</t>
  </si>
  <si>
    <t>※飲食不要</t>
  </si>
  <si>
    <t>※魔法物質でできている</t>
  </si>
  <si>
    <t>△魔法の素質</t>
  </si>
  <si>
    <t>※非実体化</t>
  </si>
  <si>
    <r>
      <t>△</t>
    </r>
    <r>
      <rPr>
        <sz val="8"/>
        <rFont val="ＭＳ Ｐゴシック"/>
        <family val="3"/>
      </rPr>
      <t>制御できない衝動・砂糖(15)</t>
    </r>
  </si>
  <si>
    <t>※修正</t>
  </si>
  <si>
    <t>－</t>
  </si>
  <si>
    <t>＋</t>
  </si>
  <si>
    <t>＋</t>
  </si>
  <si>
    <t>※特異点</t>
  </si>
  <si>
    <t>※社会的弱者/未成年</t>
  </si>
  <si>
    <t>※運命改革</t>
  </si>
  <si>
    <t>△魔法の影響を受けやすい</t>
  </si>
  <si>
    <t>※社会的弱者/価値ある財産</t>
  </si>
  <si>
    <t>※殺されない</t>
  </si>
  <si>
    <t>主な手段</t>
  </si>
  <si>
    <t>DB（基本）</t>
  </si>
  <si>
    <t>副能力値</t>
  </si>
  <si>
    <t>無荷</t>
  </si>
  <si>
    <t>軽荷</t>
  </si>
  <si>
    <t>並荷</t>
  </si>
  <si>
    <t>重荷</t>
  </si>
  <si>
    <t>超荷</t>
  </si>
  <si>
    <t>適</t>
  </si>
  <si>
    <t>所持品A</t>
  </si>
  <si>
    <t>所持品B</t>
  </si>
  <si>
    <t>合計　C</t>
  </si>
  <si>
    <t>～マモノシート1.5～</t>
  </si>
  <si>
    <t>～保護者シート1.5～</t>
  </si>
  <si>
    <t>効果/増強・限定など</t>
  </si>
  <si>
    <t>白兵</t>
  </si>
  <si>
    <t>射撃</t>
  </si>
  <si>
    <t>半径１ｍ以内で無力化する0%、よくある（塩）+100%</t>
  </si>
  <si>
    <t>特殊</t>
  </si>
  <si>
    <r>
      <t>特徴</t>
    </r>
    <r>
      <rPr>
        <b/>
        <sz val="8"/>
        <rFont val="ＭＳ Ｐゴシック"/>
        <family val="3"/>
      </rPr>
      <t>　特殊攻撃など</t>
    </r>
  </si>
  <si>
    <t>叩</t>
  </si>
  <si>
    <t>切</t>
  </si>
  <si>
    <t>刺</t>
  </si>
  <si>
    <t>貫-</t>
  </si>
  <si>
    <t>貫</t>
  </si>
  <si>
    <t>貫+</t>
  </si>
  <si>
    <t>貫‡</t>
  </si>
  <si>
    <t>焼</t>
  </si>
  <si>
    <t>毒</t>
  </si>
  <si>
    <t>疲労点</t>
  </si>
  <si>
    <t>倍率</t>
  </si>
  <si>
    <t>侵</t>
  </si>
  <si>
    <t>疲</t>
  </si>
  <si>
    <t>死亡判定はない。HPが－１０倍で「非実体化」する。</t>
  </si>
  <si>
    <r>
      <t>≪上級指令：全力攻撃！≫　　</t>
    </r>
    <r>
      <rPr>
        <sz val="10"/>
        <rFont val="MS Gothic"/>
        <family val="3"/>
      </rPr>
      <t>前提技能：指令１２以上（難）技能なし値－４（±０まで）</t>
    </r>
  </si>
  <si>
    <t>全力攻撃のオプションが使える。（初期取得は体育科のみ）</t>
  </si>
  <si>
    <r>
      <t>≪上級指令：全力防御！≫　　</t>
    </r>
    <r>
      <rPr>
        <sz val="10"/>
        <rFont val="MS Gothic"/>
        <family val="3"/>
      </rPr>
      <t>前提技能：指令１２以上（難）技能なし値－４（±０まで）</t>
    </r>
  </si>
  <si>
    <t>全力防御のオプションが使える。（初期取得は普通科のみ）</t>
  </si>
  <si>
    <r>
      <t>≪上級指令：狙いをつけろ！≫　　</t>
    </r>
    <r>
      <rPr>
        <sz val="10"/>
        <rFont val="MS Gothic"/>
        <family val="3"/>
      </rPr>
      <t>前提技能：指令１２以上（難）技能なし値－４（±０まで）</t>
    </r>
  </si>
  <si>
    <t>狙い、観察のオプションが使える。（初期取得は芸術科のみ）</t>
  </si>
  <si>
    <r>
      <t>≪上級指令：待機しろ！≫　　</t>
    </r>
    <r>
      <rPr>
        <sz val="10"/>
        <rFont val="MS Gothic"/>
        <family val="3"/>
      </rPr>
      <t>前提技能：指令１２以上（難）技能なし値－４（±０まで）</t>
    </r>
  </si>
  <si>
    <t>待機して指定された行動ができる。（初期取得は特進科のみ）</t>
  </si>
  <si>
    <r>
      <t>≪緊急指令：足止め！≫　　</t>
    </r>
    <r>
      <rPr>
        <sz val="10"/>
        <rFont val="MS Gothic"/>
        <family val="3"/>
      </rPr>
      <t>前提技能：指令１２以上（難）技能なし値－４（±０まで）</t>
    </r>
  </si>
  <si>
    <r>
      <t>相手が移動中に宣言。すり抜け判定</t>
    </r>
    <r>
      <rPr>
        <sz val="10"/>
        <rFont val="Verdana"/>
        <family val="2"/>
      </rPr>
      <t>(p347)</t>
    </r>
    <r>
      <rPr>
        <sz val="10"/>
        <rFont val="MS Gothic"/>
        <family val="3"/>
      </rPr>
      <t>を行わせる。</t>
    </r>
  </si>
  <si>
    <r>
      <t>≪緊急指令：かばえ！≫　　</t>
    </r>
    <r>
      <rPr>
        <sz val="10"/>
        <rFont val="MS Gothic"/>
        <family val="3"/>
      </rPr>
      <t>前提技能：指令１２以上（難）技能なし値－４（±０まで）</t>
    </r>
  </si>
  <si>
    <t>能動防御前に宣言。攻撃射線上にステップ移動でき、よけ判定に成功するとかばえる。</t>
  </si>
  <si>
    <r>
      <t>≪緊急指令：集中防御！≫　</t>
    </r>
    <r>
      <rPr>
        <sz val="10"/>
        <rFont val="MS Gothic"/>
        <family val="3"/>
      </rPr>
      <t>前提技能：指令１２以上（難）技能なし値－４（±０まで）</t>
    </r>
  </si>
  <si>
    <r>
      <t>能動防御前に宣言。更なる努力</t>
    </r>
    <r>
      <rPr>
        <sz val="10"/>
        <rFont val="Verdana"/>
        <family val="2"/>
      </rPr>
      <t>(p338)</t>
    </r>
    <r>
      <rPr>
        <sz val="10"/>
        <rFont val="MS Gothic"/>
        <family val="3"/>
      </rPr>
      <t>１</t>
    </r>
    <r>
      <rPr>
        <sz val="10"/>
        <rFont val="Verdana"/>
        <family val="2"/>
      </rPr>
      <t>FP</t>
    </r>
    <r>
      <rPr>
        <sz val="10"/>
        <rFont val="MS Gothic"/>
        <family val="3"/>
      </rPr>
      <t>消費で能動防御を＋２する。</t>
    </r>
  </si>
  <si>
    <r>
      <t>≪緊急指令：高速攻撃！≫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</si>
  <si>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消費で連続攻撃の一回分のペナルティを半分にする。</t>
    </r>
  </si>
  <si>
    <r>
      <t>≪緊急指令：強力攻撃！≫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</si>
  <si>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消費でダメージを＋２する。</t>
    </r>
  </si>
  <si>
    <r>
      <t>＜学業：国語＞　</t>
    </r>
    <r>
      <rPr>
        <sz val="10"/>
        <rFont val="MS Gothic"/>
        <family val="3"/>
      </rPr>
      <t>（知力／易）技能なし値：知力－４</t>
    </r>
  </si>
  <si>
    <t>国語全般の学業。マモノに関する物語や伝承がある程度わかる。</t>
  </si>
  <si>
    <r>
      <t>＜学業：数学＞　</t>
    </r>
    <r>
      <rPr>
        <sz val="10"/>
        <rFont val="MS Gothic"/>
        <family val="3"/>
      </rPr>
      <t>（知力／易）技能なし値：知力－４</t>
    </r>
  </si>
  <si>
    <t>数学全般の学業。</t>
  </si>
  <si>
    <r>
      <t>＜学業：社会＞　</t>
    </r>
    <r>
      <rPr>
        <sz val="10"/>
        <rFont val="MS Gothic"/>
        <family val="3"/>
      </rPr>
      <t>（知力／易）技能なし値：知力－４</t>
    </r>
  </si>
  <si>
    <t>社会全般の学業。マモノの法律や、立場、分布がある程度わかる。</t>
  </si>
  <si>
    <r>
      <t>＜学業：理科＞　</t>
    </r>
    <r>
      <rPr>
        <sz val="10"/>
        <rFont val="MS Gothic"/>
        <family val="3"/>
      </rPr>
      <t>（知力／易）技能なし値：知力－４</t>
    </r>
  </si>
  <si>
    <t>理科全般の学業。マモノの構成や分類、特徴もある程度わかる。</t>
  </si>
  <si>
    <r>
      <t>＜学業：英語＞　</t>
    </r>
    <r>
      <rPr>
        <sz val="10"/>
        <rFont val="MS Gothic"/>
        <family val="3"/>
      </rPr>
      <t>（知力／易）技能なし値：知力－４</t>
    </r>
  </si>
  <si>
    <t>英語全般の学業。英語で書かれたマモノ論文がわかる。</t>
  </si>
  <si>
    <r>
      <t>＜時事知識／間物戸中学校＞　</t>
    </r>
    <r>
      <rPr>
        <sz val="10"/>
        <rFont val="MS Gothic"/>
        <family val="3"/>
      </rPr>
      <t>（知力／易）技能なし値：知力－４、＜調査＞－４</t>
    </r>
  </si>
  <si>
    <r>
      <t>＜指令＞　</t>
    </r>
    <r>
      <rPr>
        <sz val="10"/>
        <rFont val="MS Gothic"/>
        <family val="3"/>
      </rPr>
      <t>（知力／易）技能なし値：知力－４</t>
    </r>
  </si>
  <si>
    <t>自分のマモノに簡単な命令を出すことができる。</t>
  </si>
  <si>
    <r>
      <t>＜地域知識／間物戸市＞　</t>
    </r>
    <r>
      <rPr>
        <sz val="10"/>
        <rFont val="MS Gothic"/>
        <family val="3"/>
      </rPr>
      <t>（知力／易）技能なし値：知力－４、＜地理／地方地理＞－３</t>
    </r>
  </si>
  <si>
    <r>
      <t>＜マモノ学＞　</t>
    </r>
    <r>
      <rPr>
        <sz val="10"/>
        <rFont val="MS Gothic"/>
        <family val="3"/>
      </rPr>
      <t>（知力／難）技能なし値：なし</t>
    </r>
  </si>
  <si>
    <t>＜専門技能／異種族学＞と同等です。マモノについての知識を持っています。</t>
  </si>
  <si>
    <t>マモノについての歴史や生態の知識を表します。心理もある程度なら読むことができます。</t>
  </si>
  <si>
    <t>＊テクニック（並）技能なし値±０で判定。最大＋４まで。</t>
  </si>
  <si>
    <r>
      <t>≪指令：攻撃！≫</t>
    </r>
    <r>
      <rPr>
        <sz val="10"/>
        <rFont val="MS Gothic"/>
        <family val="3"/>
      </rPr>
      <t>　　前提技能：指令（並）技能なし値±０（＋４まで）</t>
    </r>
  </si>
  <si>
    <t>対象に攻撃させる。攻撃、移動攻撃、フェイントのオプションが使える。</t>
  </si>
  <si>
    <r>
      <t>≪指令：特徴！≫</t>
    </r>
    <r>
      <rPr>
        <sz val="10"/>
        <rFont val="MS Gothic"/>
        <family val="3"/>
      </rPr>
      <t>　　前提技能：指令（並）技能なし値±０（＋４まで）</t>
    </r>
  </si>
  <si>
    <t>特徴を使用させる。（「バーサーク」可能。それ以外に不利な特徴であるかな？）</t>
  </si>
  <si>
    <r>
      <t>≪＊＊：応援！≫</t>
    </r>
    <r>
      <rPr>
        <sz val="10"/>
        <rFont val="MS Gothic"/>
        <family val="3"/>
      </rPr>
      <t>　　＊＊はどの技能を用いても良い。（並）技能なし値±０（＋４まで）</t>
    </r>
  </si>
  <si>
    <r>
      <t>≪＊＊：応援≫は複数取得可能。戦闘中、得意分野でマモノを応援することで次の内、いずれかの効果を得ることができる。</t>
    </r>
    <r>
      <rPr>
        <sz val="10"/>
        <rFont val="Verdana"/>
        <family val="2"/>
      </rPr>
      <t>GM</t>
    </r>
    <r>
      <rPr>
        <sz val="10"/>
        <rFont val="MS Gothic"/>
        <family val="3"/>
      </rPr>
      <t>判断によって、効果を受け付かない場合もある。例えば、バーサーク状態ではリカバリーしか効果を受け付けない。</t>
    </r>
  </si>
  <si>
    <r>
      <t>・ファイト　</t>
    </r>
    <r>
      <rPr>
        <sz val="10"/>
        <rFont val="MS Gothic"/>
        <family val="3"/>
      </rPr>
      <t>１</t>
    </r>
    <r>
      <rPr>
        <sz val="10"/>
        <rFont val="Verdana"/>
        <family val="2"/>
      </rPr>
      <t>D</t>
    </r>
    <r>
      <rPr>
        <sz val="10"/>
        <rFont val="MS Gothic"/>
        <family val="3"/>
      </rPr>
      <t>疲労点を回復させる。</t>
    </r>
  </si>
  <si>
    <r>
      <t>・リカバリー　</t>
    </r>
    <r>
      <rPr>
        <sz val="10"/>
        <rFont val="MS Gothic"/>
        <family val="3"/>
      </rPr>
      <t>能力値の減少や、不利な状態をすべて回復させる。　</t>
    </r>
  </si>
  <si>
    <r>
      <t>・コンビネーション</t>
    </r>
    <r>
      <rPr>
        <sz val="10"/>
        <rFont val="MS Gothic"/>
        <family val="3"/>
      </rPr>
      <t>　次にそのマモノが行う攻撃は相手の能動防御を“そのマモノの</t>
    </r>
  </si>
  <si>
    <t>　　　　　　　　　　「特別な絆（保護者）」のレベル分だけ”下げて攻撃できる。</t>
  </si>
  <si>
    <t>技能によるボーナスの他に、追加で「特別な絆」１レベルごとに＋１のボーナス。</t>
  </si>
  <si>
    <t>＊テクニック（難）技能値ー４で判定。最大０まで。</t>
  </si>
  <si>
    <t>あなたはあるマモノの保護者であり、保護しているマモノがなんらかの</t>
  </si>
  <si>
    <t>罪を犯した場合、その責任の一切をあなたが負わなくてはなりません。</t>
  </si>
  <si>
    <t>あなたがもし未成年の場合、あなたを庇ってくれるものがいなくては、</t>
  </si>
  <si>
    <t>大変なことになるかもしれません。なんらかの後援者をもちましょう。</t>
  </si>
  <si>
    <t>「魔法物質でできている」</t>
  </si>
  <si>
    <t>マモノは魔法物質という異次元物質で構成されています。</t>
  </si>
  <si>
    <t>ダメージを負うと、黒くなったり、絆創膏のようなものが付くことはあります。</t>
  </si>
  <si>
    <t>すべての部位を胴体として扱ってください。</t>
  </si>
  <si>
    <r>
      <t>HP</t>
    </r>
    <r>
      <rPr>
        <sz val="10"/>
        <rFont val="MS Gothic"/>
        <family val="3"/>
      </rPr>
      <t>が０以下になった場合、戦う気が削がれてしまいます。（バーサークも解除されます）</t>
    </r>
  </si>
  <si>
    <r>
      <t>基本的に、</t>
    </r>
    <r>
      <rPr>
        <sz val="10"/>
        <rFont val="Verdana"/>
        <family val="2"/>
      </rPr>
      <t>HP</t>
    </r>
    <r>
      <rPr>
        <sz val="10"/>
        <rFont val="MS Gothic"/>
        <family val="3"/>
      </rPr>
      <t>が０になったマモノは指令を聞こうとしません。（実質、戦闘不能です）</t>
    </r>
  </si>
  <si>
    <t>戦わないと特別な絆を結んでいる対象が危機に陥る場合のみ、特別な絆をボーナスに意志判定を</t>
  </si>
  <si>
    <t>行ってもよいことにします。「集合体」「均一」「無生物」は組み合わせられません。</t>
  </si>
  <si>
    <r>
      <t>「特別な絆」</t>
    </r>
    <r>
      <rPr>
        <sz val="10"/>
        <rFont val="MS Gothic"/>
        <family val="3"/>
      </rPr>
      <t>５</t>
    </r>
    <r>
      <rPr>
        <sz val="10"/>
        <rFont val="Verdana"/>
        <family val="2"/>
      </rPr>
      <t>CP</t>
    </r>
    <r>
      <rPr>
        <sz val="10"/>
        <rFont val="MS Gothic"/>
        <family val="3"/>
      </rPr>
      <t>／レベル　</t>
    </r>
  </si>
  <si>
    <t>「特別な絆（保護者）」マモノから保護者への絆の強さを表します。マモノのみ取得可</t>
  </si>
  <si>
    <t>※≪＊＊：応援≫による効果や、意志判定などにレベル分のボーナスが来ます。</t>
  </si>
  <si>
    <r>
      <t>１レベルにつき、５</t>
    </r>
    <r>
      <rPr>
        <sz val="10"/>
        <rFont val="Verdana"/>
        <family val="2"/>
      </rPr>
      <t>CP</t>
    </r>
    <r>
      <rPr>
        <sz val="10"/>
        <rFont val="MS Gothic"/>
        <family val="3"/>
      </rPr>
      <t>必要です。</t>
    </r>
  </si>
  <si>
    <t>初期は１レベル～３レベルに収めてください。</t>
  </si>
  <si>
    <r>
      <t>また、「特別な絆」は１セッション間につき１～３</t>
    </r>
    <r>
      <rPr>
        <sz val="10"/>
        <rFont val="Verdana"/>
        <family val="2"/>
      </rPr>
      <t>CP</t>
    </r>
    <r>
      <rPr>
        <sz val="10"/>
        <rFont val="MS Gothic"/>
        <family val="3"/>
      </rPr>
      <t>までしか上げられません！</t>
    </r>
  </si>
  <si>
    <t>今回のセッションでマモノと保護者の絆が深まったと思った時に入れてください。</t>
  </si>
  <si>
    <t>普段の生活において、特別な絆の結びつきが強くなることはそうそうありません。</t>
  </si>
  <si>
    <r>
      <t>ましてや、３</t>
    </r>
    <r>
      <rPr>
        <sz val="10"/>
        <rFont val="Verdana"/>
        <family val="2"/>
      </rPr>
      <t>CP</t>
    </r>
    <r>
      <rPr>
        <sz val="10"/>
        <rFont val="MS Gothic"/>
        <family val="3"/>
      </rPr>
      <t>も入ることは稀です！</t>
    </r>
  </si>
  <si>
    <t>運命を切り開く力を秘めた存在であることを示す。</t>
  </si>
  <si>
    <t>自分、または「特別な絆」を結んでいる対象に使用することができる。</t>
  </si>
  <si>
    <t>１シナリオに１回だけ、ダイス目を一つ裏返すことができる。</t>
  </si>
  <si>
    <r>
      <t>また、対象の“未使用</t>
    </r>
    <r>
      <rPr>
        <sz val="10"/>
        <rFont val="Verdana"/>
        <family val="2"/>
      </rPr>
      <t>CP</t>
    </r>
    <r>
      <rPr>
        <sz val="10"/>
        <rFont val="MS Gothic"/>
        <family val="3"/>
      </rPr>
      <t>”を使ってセッション中に新たな技能、特徴を対象が取得、成長することができる。</t>
    </r>
  </si>
  <si>
    <r>
      <t>「特別な絆」</t>
    </r>
    <r>
      <rPr>
        <sz val="10"/>
        <rFont val="MS Gothic"/>
        <family val="3"/>
      </rPr>
      <t>５</t>
    </r>
    <r>
      <rPr>
        <sz val="10"/>
        <rFont val="Verdana"/>
        <family val="2"/>
      </rPr>
      <t>CP</t>
    </r>
    <r>
      <rPr>
        <sz val="10"/>
        <rFont val="MS Gothic"/>
        <family val="3"/>
      </rPr>
      <t>／レベル　</t>
    </r>
  </si>
  <si>
    <r>
      <t>「運命改革」</t>
    </r>
    <r>
      <rPr>
        <sz val="10"/>
        <rFont val="MS Gothic"/>
        <family val="3"/>
      </rPr>
      <t>０</t>
    </r>
    <r>
      <rPr>
        <sz val="10"/>
        <rFont val="Verdana"/>
        <family val="2"/>
      </rPr>
      <t>CP</t>
    </r>
  </si>
  <si>
    <t>ダメージLv</t>
  </si>
  <si>
    <r>
      <t>＜特殊攻撃／白兵＞　</t>
    </r>
    <r>
      <rPr>
        <sz val="10"/>
        <rFont val="MS Gothic"/>
        <family val="3"/>
      </rPr>
      <t>（敏捷／易）技能なし値：敏捷－４</t>
    </r>
  </si>
  <si>
    <t>格闘を含む白兵による攻撃全般の特殊攻撃。受けが可能。</t>
  </si>
  <si>
    <t>〔受け〕技能レベル／２＋３　判定に成功すると〔受け〕の値だけダメージ軽減。</t>
  </si>
  <si>
    <t>「強化受け」１レベルごとに〔受け〕＋１、「戦闘即応」または「超時感覚」〔受け〕＋１のボーナス。</t>
  </si>
  <si>
    <r>
      <t>＜止め＞　</t>
    </r>
    <r>
      <rPr>
        <sz val="10"/>
        <rFont val="MS Gothic"/>
        <family val="3"/>
      </rPr>
      <t>（敏捷／易）技能なし値：敏捷－４</t>
    </r>
  </si>
  <si>
    <t>特殊攻撃やバリアで相手の攻撃を止めることができる。演出は自由。止めが可能。</t>
  </si>
  <si>
    <t>〔止め〕技能レベル／２＋３　判定に成功すると〔止め〕の値だけダメージ軽減。</t>
  </si>
  <si>
    <t>「強化止め」１レベルごとに〔止め〕＋１、「戦闘即応」または「超時感覚」〔止め〕＋１のボーナス。</t>
  </si>
  <si>
    <t>※責任/マモノ保護者</t>
  </si>
  <si>
    <r>
      <t>「責任：マモノ保護者」</t>
    </r>
    <r>
      <rPr>
        <sz val="10"/>
        <rFont val="MS Gothic"/>
        <family val="3"/>
      </rPr>
      <t>－５</t>
    </r>
    <r>
      <rPr>
        <sz val="10"/>
        <rFont val="Verdana"/>
        <family val="2"/>
      </rPr>
      <t>CP</t>
    </r>
  </si>
  <si>
    <t>基本指令/攻撃！</t>
  </si>
  <si>
    <t>基本指令/特徴！</t>
  </si>
  <si>
    <t>※嫌悪/塩</t>
  </si>
  <si>
    <t>追加の頭</t>
  </si>
  <si>
    <t>伸縮</t>
  </si>
  <si>
    <t>音を立てない</t>
  </si>
  <si>
    <t>気絶しにくい</t>
  </si>
  <si>
    <t>眼球防護膜</t>
  </si>
  <si>
    <t>すべりやすい</t>
  </si>
  <si>
    <t>水上歩行</t>
  </si>
  <si>
    <t>戦闘即応</t>
  </si>
  <si>
    <t>性別変更可能</t>
  </si>
  <si>
    <t>赤外線視覚</t>
  </si>
  <si>
    <t>二日酔いしない</t>
  </si>
  <si>
    <t>壁にはりつく</t>
  </si>
  <si>
    <t>爬行姿勢</t>
  </si>
  <si>
    <t>マニュピレーターがない</t>
  </si>
  <si>
    <t>アルコールに弱い</t>
  </si>
  <si>
    <t>あ</t>
  </si>
  <si>
    <t>好き（アルコール）</t>
  </si>
  <si>
    <t>目立つ外見</t>
  </si>
  <si>
    <t>忍び</t>
  </si>
  <si>
    <t>足跡追跡</t>
  </si>
  <si>
    <t>性的誘惑</t>
  </si>
  <si>
    <t>２D</t>
  </si>
  <si>
    <t>特殊攻撃/白兵</t>
  </si>
  <si>
    <t>才能/数学能力</t>
  </si>
  <si>
    <t>演算能力</t>
  </si>
  <si>
    <t>一意専心</t>
  </si>
  <si>
    <t>時間間隔</t>
  </si>
  <si>
    <t>視力が悪い/近視</t>
  </si>
  <si>
    <t>高慢</t>
  </si>
  <si>
    <t>自信過剰</t>
  </si>
  <si>
    <t>胃腸が弱い</t>
  </si>
  <si>
    <t>数学/純粋数学</t>
  </si>
  <si>
    <t>数学/応援！</t>
  </si>
  <si>
    <t>都合のいい偶然</t>
  </si>
  <si>
    <t>眼鏡</t>
  </si>
  <si>
    <t>財産／ない</t>
  </si>
  <si>
    <t>６D</t>
  </si>
  <si>
    <t>上級指令/待機しろ！</t>
  </si>
  <si>
    <t>東山　学　ひがしやま　まなぶ</t>
  </si>
  <si>
    <t>オロチ</t>
  </si>
  <si>
    <t>△特別な絆（オロチ）</t>
  </si>
  <si>
    <t>△特別な絆（東山学）</t>
  </si>
  <si>
    <t>二重関節</t>
  </si>
  <si>
    <t>習慣/口をへの字に曲げる</t>
  </si>
  <si>
    <t>学科</t>
  </si>
  <si>
    <t>特進科</t>
  </si>
  <si>
    <t>１４歳</t>
  </si>
  <si>
    <t>男</t>
  </si>
  <si>
    <t>好色</t>
  </si>
  <si>
    <t>自制</t>
  </si>
  <si>
    <t>移り気</t>
  </si>
  <si>
    <t>くいしんぼ</t>
  </si>
  <si>
    <t>異種族愛好</t>
  </si>
  <si>
    <t>脚がない（這う）</t>
  </si>
  <si>
    <t>射程/C-1　　白兵-20%（受けできない）</t>
  </si>
  <si>
    <t>射程/C-1　白兵-25%（受けできない）、充電が必要１時間-30%</t>
  </si>
  <si>
    <t>必：トリプルアタック（白兵）</t>
  </si>
  <si>
    <t>通：噛みつき（白兵）</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</si>
</sst>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_ "/>
    <numFmt numFmtId="179" formatCode="0.E+00"/>
    <numFmt numFmtId="180" formatCode="[&lt;=999]000;[&lt;=9999]000\-00;000\-0000"/>
    <numFmt numFmtId="181" formatCode="0.000_);[Red]\(0.000\)"/>
    <numFmt numFmtId="182" formatCode="0_);[Red]\(0\)"/>
    <numFmt numFmtId="183" formatCode="#"/>
    <numFmt numFmtId="184" formatCode="&quot;+&quot;General;&quot;-&quot;General;0"/>
    <numFmt numFmtId="185" formatCode="&quot;（＋&quot;General&quot;）&quot;;&quot;（－&quot;General&quot;）&quot;;&quot;（±0）&quot;"/>
    <numFmt numFmtId="186" formatCode="&quot;+&quot;General;&quot;-&quot;General;#"/>
    <numFmt numFmtId="187" formatCode="General&quot;m&quot;"/>
    <numFmt numFmtId="188" formatCode="0.0_ "/>
    <numFmt numFmtId="189" formatCode="0.0_);[Red]\(0.0\)"/>
    <numFmt numFmtId="190" formatCode="&quot;Yes&quot;;&quot;Yes&quot;;&quot;No&quot;"/>
    <numFmt numFmtId="191" formatCode="&quot;True&quot;;&quot;True&quot;;&quot;False&quot;"/>
    <numFmt numFmtId="192" formatCode="&quot;On&quot;;&quot;On&quot;;&quot;Off&quot;"/>
    <numFmt numFmtId="193" formatCode="[$€-2]\ #,##0.00_);[Red]\([$€-2]\ #,##0.00\)"/>
    <numFmt numFmtId="194" formatCode="&quot;＋&quot;General&quot;&quot;;&quot;－&quot;General&quot;&quot;;&quot;±0&quot;"/>
    <numFmt numFmtId="195" formatCode="&quot;+&quot;0%;&quot;-&quot;0%;0"/>
    <numFmt numFmtId="196" formatCode="&quot;×&quot;General&quot;&quot;"/>
    <numFmt numFmtId="197" formatCode="&quot;/&quot;General&quot;&quot;"/>
    <numFmt numFmtId="198" formatCode="&quot;&quot;General&quot;/&quot;"/>
    <numFmt numFmtId="199" formatCode="&quot;&quot;General&quot;　/　&quot;"/>
    <numFmt numFmtId="200" formatCode="&quot;&quot;General&quot;点疲労&quot;"/>
    <numFmt numFmtId="201" formatCode="&quot;+&quot;General&quot;%&quot;;&quot;-&quot;General&quot;%&quot;;&quot;0%&quot;"/>
    <numFmt numFmtId="202" formatCode="&quot;＋&quot;General&quot;&quot;;&quot;－&quot;General&quot;&quot;;&quot;&quot;"/>
    <numFmt numFmtId="203" formatCode="&quot;&quot;General&quot;kg&quot;;&quot;－&quot;General&quot;kg&quot;;&quot;&quot;"/>
    <numFmt numFmtId="204" formatCode="&quot;&quot;General&quot;FP&quot;"/>
    <numFmt numFmtId="205" formatCode="&quot;&quot;General&quot;D&quot;"/>
    <numFmt numFmtId="206" formatCode="&quot;+&quot;General&quot;&quot;;&quot;-&quot;General&quot;kg&quot;;&quot;&quot;"/>
    <numFmt numFmtId="207" formatCode="&quot;&quot;General&quot;FP&quot;;&quot;&quot;\,&quot;&quot;"/>
    <numFmt numFmtId="208" formatCode="&quot;&quot;General&quot;FP&quot;;&quot;-&quot;\,&quot;&quot;"/>
    <numFmt numFmtId="209" formatCode="&quot;&quot;General&quot;FP&quot;\,&quot;-&quot;\,&quot;&quot;"/>
    <numFmt numFmtId="210" formatCode="&quot;&quot;General&quot;FP&quot;;&quot;-&quot;;&quot;&quot;"/>
  </numFmts>
  <fonts count="91">
    <font>
      <sz val="11"/>
      <name val="ＭＳ Ｐゴシック"/>
      <family val="3"/>
    </font>
    <font>
      <sz val="10"/>
      <name val="Arial"/>
      <family val="2"/>
    </font>
    <font>
      <b/>
      <sz val="11"/>
      <name val="ＭＳ Ｐゴシック"/>
      <family val="3"/>
    </font>
    <font>
      <sz val="6"/>
      <name val="ＭＳ Ｐゴシック"/>
      <family val="3"/>
    </font>
    <font>
      <sz val="9"/>
      <name val="ＭＳ Ｐゴシック"/>
      <family val="3"/>
    </font>
    <font>
      <sz val="8"/>
      <name val="ＭＳ Ｐゴシック"/>
      <family val="3"/>
    </font>
    <font>
      <b/>
      <sz val="8"/>
      <name val="ＭＳ Ｐゴシック"/>
      <family val="3"/>
    </font>
    <font>
      <b/>
      <sz val="9"/>
      <name val="ＭＳ Ｐゴシック"/>
      <family val="3"/>
    </font>
    <font>
      <b/>
      <sz val="7"/>
      <name val="ＭＳ Ｐゴシック"/>
      <family val="3"/>
    </font>
    <font>
      <sz val="10"/>
      <name val="ＭＳ Ｐゴシック"/>
      <family val="3"/>
    </font>
    <font>
      <sz val="7"/>
      <name val="ＭＳ Ｐゴシック"/>
      <family val="3"/>
    </font>
    <font>
      <sz val="9"/>
      <color indexed="9"/>
      <name val="ＭＳ Ｐゴシック"/>
      <family val="3"/>
    </font>
    <font>
      <sz val="6"/>
      <color indexed="9"/>
      <name val="ＭＳ Ｐゴシック"/>
      <family val="3"/>
    </font>
    <font>
      <sz val="8"/>
      <color indexed="9"/>
      <name val="ＭＳ Ｐゴシック"/>
      <family val="3"/>
    </font>
    <font>
      <sz val="8"/>
      <color indexed="10"/>
      <name val="ＭＳ Ｐゴシック"/>
      <family val="3"/>
    </font>
    <font>
      <sz val="9"/>
      <name val="HG丸ｺﾞｼｯｸM-PRO"/>
      <family val="3"/>
    </font>
    <font>
      <sz val="8"/>
      <name val="HG丸ｺﾞｼｯｸM-PRO"/>
      <family val="3"/>
    </font>
    <font>
      <sz val="8"/>
      <name val="HGPｺﾞｼｯｸE"/>
      <family val="3"/>
    </font>
    <font>
      <vertAlign val="superscript"/>
      <sz val="7"/>
      <name val="ＭＳ Ｐゴシック"/>
      <family val="3"/>
    </font>
    <font>
      <vertAlign val="superscript"/>
      <sz val="9"/>
      <name val="ＭＳ Ｐゴシック"/>
      <family val="3"/>
    </font>
    <font>
      <sz val="10"/>
      <name val="ＭＳ Ｐ明朝"/>
      <family val="1"/>
    </font>
    <font>
      <sz val="9"/>
      <name val="ＭＳ Ｐ明朝"/>
      <family val="1"/>
    </font>
    <font>
      <sz val="12"/>
      <name val="ＭＳ Ｐゴシック"/>
      <family val="3"/>
    </font>
    <font>
      <b/>
      <sz val="9"/>
      <name val="ＭＳ Ｐ明朝"/>
      <family val="1"/>
    </font>
    <font>
      <b/>
      <sz val="10"/>
      <name val="MS Gothic"/>
      <family val="3"/>
    </font>
    <font>
      <sz val="10"/>
      <name val="MS Gothic"/>
      <family val="3"/>
    </font>
    <font>
      <sz val="10"/>
      <name val="Verdana"/>
      <family val="2"/>
    </font>
    <font>
      <b/>
      <sz val="12"/>
      <name val="MS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6"/>
      <name val="ＭＳ Ｐゴシック"/>
      <family val="3"/>
    </font>
    <font>
      <b/>
      <sz val="14"/>
      <name val="ＭＳ Ｐゴシック"/>
      <family val="3"/>
    </font>
    <font>
      <sz val="14"/>
      <name val="ＭＳ Ｐゴシック"/>
      <family val="3"/>
    </font>
    <font>
      <b/>
      <sz val="10"/>
      <name val="ＭＳ Ｐゴシック"/>
      <family val="3"/>
    </font>
    <font>
      <b/>
      <sz val="10.5"/>
      <name val="ＭＳ Ｐゴシック"/>
      <family val="3"/>
    </font>
    <font>
      <sz val="16"/>
      <name val="ＭＳ Ｐゴシック"/>
      <family val="3"/>
    </font>
    <font>
      <sz val="9"/>
      <name val="MS UI Gothic"/>
      <family val="3"/>
    </font>
    <font>
      <b/>
      <sz val="11"/>
      <color indexed="8"/>
      <name val="HG丸ｺﾞｼｯｸM-PRO"/>
      <family val="3"/>
    </font>
    <font>
      <b/>
      <i/>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8"/>
      <name val="Cambria"/>
      <family val="3"/>
    </font>
    <font>
      <sz val="11"/>
      <name val="Cambria"/>
      <family val="3"/>
    </font>
    <font>
      <b/>
      <sz val="9"/>
      <name val="Cambria"/>
      <family val="3"/>
    </font>
    <font>
      <sz val="10.5"/>
      <name val="Cambria"/>
      <family val="3"/>
    </font>
    <font>
      <b/>
      <sz val="8"/>
      <name val="Cambria"/>
      <family val="3"/>
    </font>
    <font>
      <b/>
      <sz val="11"/>
      <name val="Cambria"/>
      <family val="3"/>
    </font>
    <font>
      <b/>
      <sz val="6"/>
      <name val="Cambria"/>
      <family val="3"/>
    </font>
    <font>
      <b/>
      <sz val="14"/>
      <name val="Cambria"/>
      <family val="3"/>
    </font>
    <font>
      <sz val="14"/>
      <name val="Cambria"/>
      <family val="3"/>
    </font>
    <font>
      <b/>
      <sz val="10"/>
      <name val="Cambria"/>
      <family val="3"/>
    </font>
    <font>
      <b/>
      <sz val="10.5"/>
      <name val="Cambria"/>
      <family val="3"/>
    </font>
    <font>
      <b/>
      <sz val="7"/>
      <name val="Cambria"/>
      <family val="3"/>
    </font>
    <font>
      <sz val="7"/>
      <name val="Cambria"/>
      <family val="3"/>
    </font>
    <font>
      <sz val="10"/>
      <name val="Cambria"/>
      <family val="3"/>
    </font>
    <font>
      <sz val="6"/>
      <name val="Cambria"/>
      <family val="3"/>
    </font>
    <font>
      <sz val="8"/>
      <name val="Calibri"/>
      <family val="3"/>
    </font>
    <font>
      <sz val="16"/>
      <name val="Cambria"/>
      <family val="3"/>
    </font>
    <font>
      <sz val="12"/>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style="thin"/>
      <right>
        <color indexed="63"/>
      </right>
      <top style="thin"/>
      <bottom style="thin"/>
    </border>
    <border>
      <left style="hair"/>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hair"/>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medium"/>
      <right>
        <color indexed="63"/>
      </right>
      <top>
        <color indexed="63"/>
      </top>
      <bottom style="thin"/>
    </border>
    <border>
      <left style="medium"/>
      <right>
        <color indexed="63"/>
      </right>
      <top style="double"/>
      <bottom style="thin"/>
    </border>
    <border>
      <left>
        <color indexed="63"/>
      </left>
      <right>
        <color indexed="63"/>
      </right>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thin"/>
    </border>
    <border>
      <left>
        <color indexed="63"/>
      </left>
      <right style="double"/>
      <top style="double"/>
      <bottom>
        <color indexed="63"/>
      </bottom>
    </border>
    <border>
      <left>
        <color indexed="63"/>
      </left>
      <right style="double"/>
      <top>
        <color indexed="63"/>
      </top>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double"/>
    </border>
    <border>
      <left>
        <color indexed="63"/>
      </left>
      <right style="double"/>
      <top style="hair"/>
      <bottom style="double"/>
    </border>
    <border>
      <left>
        <color indexed="63"/>
      </left>
      <right style="double"/>
      <top style="thin"/>
      <bottom style="hair"/>
    </border>
    <border>
      <left>
        <color indexed="63"/>
      </left>
      <right style="double"/>
      <top style="hair"/>
      <bottom>
        <color indexed="63"/>
      </bottom>
    </border>
    <border>
      <left>
        <color indexed="63"/>
      </left>
      <right>
        <color indexed="63"/>
      </right>
      <top style="thin"/>
      <bottom style="double"/>
    </border>
    <border>
      <left>
        <color indexed="63"/>
      </left>
      <right style="double"/>
      <top style="double"/>
      <bottom style="thin"/>
    </border>
    <border>
      <left>
        <color indexed="63"/>
      </left>
      <right style="double"/>
      <top style="thin"/>
      <bottom style="double"/>
    </border>
    <border>
      <left style="thin"/>
      <right style="thin"/>
      <top style="thin"/>
      <bottom style="thin"/>
    </border>
    <border>
      <left>
        <color indexed="63"/>
      </left>
      <right style="double"/>
      <top style="hair"/>
      <bottom style="medium"/>
    </border>
    <border>
      <left>
        <color indexed="63"/>
      </left>
      <right style="dotted"/>
      <top>
        <color indexed="63"/>
      </top>
      <bottom style="thin"/>
    </border>
    <border>
      <left style="dotted"/>
      <right style="dotted"/>
      <top>
        <color indexed="63"/>
      </top>
      <bottom style="hair"/>
    </border>
    <border>
      <left style="dotted"/>
      <right style="dotted"/>
      <top style="hair"/>
      <bottom style="thin"/>
    </border>
    <border>
      <left>
        <color indexed="63"/>
      </left>
      <right style="dotted"/>
      <top>
        <color indexed="63"/>
      </top>
      <bottom style="hair"/>
    </border>
    <border>
      <left>
        <color indexed="63"/>
      </left>
      <right style="dotted"/>
      <top style="hair"/>
      <bottom style="hair"/>
    </border>
    <border>
      <left>
        <color indexed="63"/>
      </left>
      <right style="dotted"/>
      <top style="hair"/>
      <bottom style="thin"/>
    </border>
    <border>
      <left>
        <color indexed="63"/>
      </left>
      <right style="dotted"/>
      <top style="double"/>
      <bottom style="thin"/>
    </border>
    <border>
      <left>
        <color indexed="63"/>
      </left>
      <right style="dotted"/>
      <top style="thin"/>
      <bottom>
        <color indexed="63"/>
      </bottom>
    </border>
    <border>
      <left style="medium"/>
      <right style="dotted"/>
      <top style="thin"/>
      <bottom style="thin"/>
    </border>
    <border>
      <left style="medium"/>
      <right style="dotted"/>
      <top>
        <color indexed="63"/>
      </top>
      <bottom style="thin"/>
    </border>
    <border>
      <left style="medium"/>
      <right style="dotted"/>
      <top style="double"/>
      <bottom style="thin"/>
    </border>
    <border>
      <left>
        <color indexed="63"/>
      </left>
      <right style="dotted"/>
      <top style="hair"/>
      <bottom>
        <color indexed="63"/>
      </bottom>
    </border>
    <border>
      <left>
        <color indexed="63"/>
      </left>
      <right style="dotted"/>
      <top style="hair"/>
      <bottom style="medium"/>
    </border>
    <border>
      <left style="dotted"/>
      <right style="dotted"/>
      <top style="hair"/>
      <bottom style="hair"/>
    </border>
    <border>
      <left style="dotted"/>
      <right style="dotted"/>
      <top style="hair"/>
      <bottom>
        <color indexed="63"/>
      </bottom>
    </border>
    <border>
      <left style="dotted"/>
      <right style="dotted"/>
      <top style="double"/>
      <bottom style="thin"/>
    </border>
    <border>
      <left>
        <color indexed="63"/>
      </left>
      <right style="dotted"/>
      <top>
        <color indexed="63"/>
      </top>
      <bottom>
        <color indexed="63"/>
      </bottom>
    </border>
    <border>
      <left>
        <color indexed="63"/>
      </left>
      <right style="dotted"/>
      <top style="thin"/>
      <bottom style="hair"/>
    </border>
    <border>
      <left style="dotted"/>
      <right style="dotted"/>
      <top style="thin"/>
      <bottom style="hair"/>
    </border>
    <border>
      <left>
        <color indexed="63"/>
      </left>
      <right style="double"/>
      <top style="thin"/>
      <bottom style="thin"/>
    </border>
    <border>
      <left>
        <color indexed="63"/>
      </left>
      <right style="double"/>
      <top>
        <color indexed="63"/>
      </top>
      <bottom>
        <color indexed="63"/>
      </bottom>
    </border>
    <border>
      <left style="thin"/>
      <right style="dotted"/>
      <top style="thin"/>
      <bottom style="thin"/>
    </border>
    <border>
      <left>
        <color indexed="63"/>
      </left>
      <right style="dotted"/>
      <top>
        <color indexed="63"/>
      </top>
      <bottom style="double"/>
    </border>
    <border>
      <left style="dotted"/>
      <right style="dotted"/>
      <top style="hair"/>
      <bottom style="double"/>
    </border>
    <border>
      <left>
        <color indexed="63"/>
      </left>
      <right style="dotted"/>
      <top style="hair"/>
      <bottom style="double"/>
    </border>
    <border>
      <left style="dotted"/>
      <right style="dotted"/>
      <top>
        <color indexed="63"/>
      </top>
      <bottom style="thin"/>
    </border>
    <border>
      <left>
        <color indexed="63"/>
      </left>
      <right>
        <color indexed="63"/>
      </right>
      <top style="hair"/>
      <bottom style="double"/>
    </border>
    <border>
      <left style="double"/>
      <right>
        <color indexed="63"/>
      </right>
      <top style="double"/>
      <bottom style="thin"/>
    </border>
    <border>
      <left>
        <color indexed="63"/>
      </left>
      <right style="medium"/>
      <top style="double"/>
      <bottom style="thin"/>
    </border>
    <border>
      <left>
        <color indexed="63"/>
      </left>
      <right style="medium"/>
      <top style="hair"/>
      <bottom>
        <color indexed="63"/>
      </bottom>
    </border>
    <border>
      <left style="dotted"/>
      <right style="dotted"/>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tted"/>
      <right style="dotted"/>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dotted"/>
      <right>
        <color indexed="63"/>
      </right>
      <top style="thin"/>
      <bottom style="hair"/>
    </border>
    <border>
      <left style="dotted"/>
      <right>
        <color indexed="63"/>
      </right>
      <top style="hair"/>
      <bottom style="hair"/>
    </border>
    <border>
      <left style="dotted"/>
      <right>
        <color indexed="63"/>
      </right>
      <top style="hair"/>
      <bottom style="double"/>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color indexed="63"/>
      </left>
      <right style="thin"/>
      <top style="thin"/>
      <bottom style="thin"/>
    </border>
    <border>
      <left style="dotted"/>
      <right>
        <color indexed="63"/>
      </right>
      <top style="double"/>
      <bottom style="thin"/>
    </border>
    <border>
      <left style="dotted"/>
      <right>
        <color indexed="63"/>
      </right>
      <top>
        <color indexed="63"/>
      </top>
      <bottom style="hair"/>
    </border>
    <border>
      <left style="dotted"/>
      <right>
        <color indexed="63"/>
      </right>
      <top style="hair"/>
      <bottom style="thin"/>
    </border>
    <border>
      <left style="double"/>
      <right>
        <color indexed="63"/>
      </right>
      <top style="hair"/>
      <bottom style="hair"/>
    </border>
    <border>
      <left style="medium"/>
      <right>
        <color indexed="63"/>
      </right>
      <top style="thin"/>
      <bottom style="hair"/>
    </border>
    <border>
      <left style="double"/>
      <right>
        <color indexed="63"/>
      </right>
      <top style="thin"/>
      <bottom style="hair"/>
    </border>
    <border>
      <left style="medium"/>
      <right>
        <color indexed="63"/>
      </right>
      <top style="double"/>
      <bottom style="hair"/>
    </border>
    <border>
      <left>
        <color indexed="63"/>
      </left>
      <right>
        <color indexed="63"/>
      </right>
      <top style="double"/>
      <bottom style="hair"/>
    </border>
    <border>
      <left style="medium"/>
      <right>
        <color indexed="63"/>
      </right>
      <top style="hair"/>
      <bottom style="double"/>
    </border>
    <border>
      <left>
        <color indexed="63"/>
      </left>
      <right style="thin"/>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dotted"/>
      <top style="thin"/>
      <bottom>
        <color indexed="63"/>
      </bottom>
    </border>
    <border>
      <left style="double"/>
      <right>
        <color indexed="63"/>
      </right>
      <top style="hair"/>
      <bottom style="double"/>
    </border>
    <border>
      <left style="dotted"/>
      <right>
        <color indexed="63"/>
      </right>
      <top>
        <color indexed="63"/>
      </top>
      <bottom style="double"/>
    </border>
    <border>
      <left style="dotted"/>
      <right>
        <color indexed="63"/>
      </right>
      <top style="double"/>
      <bottom>
        <color indexed="63"/>
      </bottom>
    </border>
    <border>
      <left>
        <color indexed="63"/>
      </left>
      <right style="dotted"/>
      <top style="double"/>
      <bottom>
        <color indexed="63"/>
      </botto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style="double"/>
      <right>
        <color indexed="63"/>
      </right>
      <top style="hair"/>
      <bottom style="thin"/>
    </border>
    <border>
      <left style="medium"/>
      <right>
        <color indexed="63"/>
      </right>
      <top style="thin"/>
      <bottom style="thin"/>
    </border>
    <border>
      <left style="double"/>
      <right>
        <color indexed="63"/>
      </right>
      <top style="double"/>
      <bottom style="hair"/>
    </border>
    <border>
      <left style="medium"/>
      <right>
        <color indexed="63"/>
      </right>
      <top style="hair"/>
      <bottom style="medium"/>
    </border>
    <border>
      <left>
        <color indexed="63"/>
      </left>
      <right style="double"/>
      <top style="thin"/>
      <bottom>
        <color indexed="63"/>
      </bottom>
    </border>
    <border>
      <left>
        <color indexed="63"/>
      </left>
      <right style="dotted"/>
      <top style="thin"/>
      <bottom style="thin"/>
    </border>
    <border>
      <left style="medium"/>
      <right style="dotted"/>
      <top>
        <color indexed="63"/>
      </top>
      <bottom>
        <color indexed="63"/>
      </bottom>
    </border>
    <border>
      <left>
        <color indexed="63"/>
      </left>
      <right style="medium"/>
      <top style="double"/>
      <bottom style="hair"/>
    </border>
    <border>
      <left>
        <color indexed="63"/>
      </left>
      <right style="medium"/>
      <top style="thin"/>
      <bottom style="hair"/>
    </border>
    <border>
      <left style="double"/>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71" fillId="32" borderId="0" applyNumberFormat="0" applyBorder="0" applyAlignment="0" applyProtection="0"/>
  </cellStyleXfs>
  <cellXfs count="696">
    <xf numFmtId="0" fontId="0" fillId="0" borderId="0" xfId="0" applyAlignment="1">
      <alignmen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176" fontId="11" fillId="0" borderId="0" xfId="0" applyNumberFormat="1" applyFont="1" applyFill="1" applyBorder="1" applyAlignment="1" applyProtection="1">
      <alignment horizontal="left" vertical="center"/>
      <protection/>
    </xf>
    <xf numFmtId="176" fontId="12" fillId="0" borderId="0" xfId="0" applyNumberFormat="1" applyFont="1" applyFill="1" applyBorder="1" applyAlignment="1" applyProtection="1">
      <alignment horizontal="left" vertical="center"/>
      <protection/>
    </xf>
    <xf numFmtId="176" fontId="13"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0" fillId="0" borderId="0" xfId="61" applyFont="1" applyAlignment="1">
      <alignment horizontal="center"/>
      <protection/>
    </xf>
    <xf numFmtId="0" fontId="5"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0" fillId="0" borderId="0" xfId="61" applyNumberFormat="1" applyFont="1" applyAlignment="1">
      <alignment horizontal="center"/>
      <protection/>
    </xf>
    <xf numFmtId="49" fontId="5"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182" fontId="4" fillId="0" borderId="0" xfId="0" applyNumberFormat="1" applyFont="1" applyFill="1" applyBorder="1" applyAlignment="1" applyProtection="1">
      <alignment horizontal="left" vertical="center"/>
      <protection/>
    </xf>
    <xf numFmtId="181"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178" fontId="4" fillId="0" borderId="0" xfId="0" applyNumberFormat="1" applyFont="1" applyFill="1" applyBorder="1" applyAlignment="1" applyProtection="1">
      <alignment horizontal="left" vertical="center"/>
      <protection/>
    </xf>
    <xf numFmtId="176" fontId="7"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181" fontId="4" fillId="0" borderId="0" xfId="0" applyNumberFormat="1" applyFont="1" applyFill="1" applyBorder="1" applyAlignment="1" applyProtection="1">
      <alignment horizontal="left" vertical="center" shrinkToFit="1"/>
      <protection/>
    </xf>
    <xf numFmtId="176" fontId="4" fillId="0" borderId="0" xfId="0"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vertical="center" shrinkToFit="1"/>
      <protection/>
    </xf>
    <xf numFmtId="49" fontId="0"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shrinkToFit="1"/>
      <protection/>
    </xf>
    <xf numFmtId="0" fontId="8"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72" fillId="0" borderId="10" xfId="0" applyNumberFormat="1" applyFont="1" applyFill="1" applyBorder="1" applyAlignment="1" applyProtection="1">
      <alignment horizontal="left" vertical="center"/>
      <protection/>
    </xf>
    <xf numFmtId="0" fontId="73" fillId="0" borderId="11" xfId="0" applyNumberFormat="1" applyFont="1" applyFill="1" applyBorder="1" applyAlignment="1" applyProtection="1">
      <alignment horizontal="left" vertical="center"/>
      <protection/>
    </xf>
    <xf numFmtId="0" fontId="72" fillId="0" borderId="12" xfId="0" applyNumberFormat="1" applyFont="1" applyFill="1" applyBorder="1" applyAlignment="1" applyProtection="1">
      <alignment horizontal="left" vertical="center"/>
      <protection/>
    </xf>
    <xf numFmtId="0" fontId="72" fillId="0" borderId="13" xfId="0" applyNumberFormat="1" applyFont="1" applyFill="1" applyBorder="1" applyAlignment="1" applyProtection="1">
      <alignment horizontal="left" vertical="center"/>
      <protection/>
    </xf>
    <xf numFmtId="0" fontId="74" fillId="0" borderId="14" xfId="0" applyNumberFormat="1" applyFont="1" applyFill="1" applyBorder="1" applyAlignment="1" applyProtection="1">
      <alignment horizontal="left" vertical="center"/>
      <protection/>
    </xf>
    <xf numFmtId="0" fontId="73" fillId="0" borderId="0" xfId="0" applyNumberFormat="1" applyFont="1" applyFill="1" applyBorder="1" applyAlignment="1" applyProtection="1">
      <alignment horizontal="center" vertical="center"/>
      <protection/>
    </xf>
    <xf numFmtId="0" fontId="75" fillId="33" borderId="12" xfId="0" applyNumberFormat="1" applyFont="1" applyFill="1" applyBorder="1" applyAlignment="1" applyProtection="1">
      <alignment horizontal="left" vertical="center"/>
      <protection/>
    </xf>
    <xf numFmtId="0" fontId="73" fillId="0" borderId="15" xfId="0" applyNumberFormat="1" applyFont="1" applyFill="1" applyBorder="1" applyAlignment="1" applyProtection="1">
      <alignment horizontal="left" vertical="center"/>
      <protection/>
    </xf>
    <xf numFmtId="0" fontId="73" fillId="0" borderId="14" xfId="0" applyNumberFormat="1" applyFont="1" applyFill="1" applyBorder="1" applyAlignment="1" applyProtection="1">
      <alignment horizontal="center" vertical="center"/>
      <protection/>
    </xf>
    <xf numFmtId="0" fontId="76" fillId="0" borderId="16" xfId="0" applyNumberFormat="1" applyFont="1" applyFill="1" applyBorder="1" applyAlignment="1" applyProtection="1">
      <alignment horizontal="center" vertical="center"/>
      <protection/>
    </xf>
    <xf numFmtId="0" fontId="73" fillId="0" borderId="16" xfId="0" applyNumberFormat="1" applyFont="1" applyFill="1" applyBorder="1" applyAlignment="1" applyProtection="1">
      <alignment horizontal="left" vertical="center"/>
      <protection/>
    </xf>
    <xf numFmtId="0" fontId="76" fillId="0" borderId="15" xfId="0" applyNumberFormat="1" applyFont="1" applyFill="1" applyBorder="1" applyAlignment="1" applyProtection="1">
      <alignment horizontal="center" vertical="center"/>
      <protection/>
    </xf>
    <xf numFmtId="0" fontId="72" fillId="0" borderId="17" xfId="0" applyNumberFormat="1" applyFont="1" applyFill="1" applyBorder="1" applyAlignment="1" applyProtection="1">
      <alignment horizontal="left" vertical="center"/>
      <protection/>
    </xf>
    <xf numFmtId="0" fontId="73" fillId="0" borderId="17" xfId="0" applyNumberFormat="1" applyFont="1" applyFill="1" applyBorder="1" applyAlignment="1" applyProtection="1">
      <alignment horizontal="left" vertical="center"/>
      <protection/>
    </xf>
    <xf numFmtId="0" fontId="72" fillId="0" borderId="18" xfId="0" applyNumberFormat="1" applyFont="1" applyFill="1" applyBorder="1" applyAlignment="1" applyProtection="1">
      <alignment horizontal="left" vertical="center"/>
      <protection/>
    </xf>
    <xf numFmtId="0" fontId="76" fillId="0" borderId="18" xfId="0" applyNumberFormat="1" applyFont="1" applyFill="1" applyBorder="1" applyAlignment="1" applyProtection="1">
      <alignment horizontal="center" vertical="center"/>
      <protection/>
    </xf>
    <xf numFmtId="0" fontId="73" fillId="0" borderId="0" xfId="0" applyNumberFormat="1" applyFont="1" applyFill="1" applyBorder="1" applyAlignment="1" applyProtection="1">
      <alignment horizontal="left" vertical="center"/>
      <protection/>
    </xf>
    <xf numFmtId="0" fontId="75" fillId="33" borderId="19" xfId="0" applyNumberFormat="1" applyFont="1" applyFill="1" applyBorder="1" applyAlignment="1" applyProtection="1">
      <alignment horizontal="left" vertical="center"/>
      <protection/>
    </xf>
    <xf numFmtId="0" fontId="75" fillId="33" borderId="20" xfId="0" applyNumberFormat="1" applyFont="1" applyFill="1" applyBorder="1" applyAlignment="1" applyProtection="1">
      <alignment horizontal="left" vertical="center"/>
      <protection/>
    </xf>
    <xf numFmtId="0" fontId="75" fillId="33" borderId="14" xfId="0" applyNumberFormat="1" applyFont="1" applyFill="1" applyBorder="1" applyAlignment="1" applyProtection="1">
      <alignment horizontal="left" vertical="center"/>
      <protection/>
    </xf>
    <xf numFmtId="0" fontId="77" fillId="0" borderId="20" xfId="0" applyNumberFormat="1" applyFont="1" applyFill="1" applyBorder="1" applyAlignment="1" applyProtection="1">
      <alignment horizontal="left" vertical="center"/>
      <protection/>
    </xf>
    <xf numFmtId="0" fontId="77" fillId="0" borderId="19" xfId="0" applyNumberFormat="1" applyFont="1" applyFill="1" applyBorder="1" applyAlignment="1" applyProtection="1">
      <alignment horizontal="left" vertical="center"/>
      <protection/>
    </xf>
    <xf numFmtId="0" fontId="72" fillId="0" borderId="19" xfId="0" applyNumberFormat="1" applyFont="1" applyFill="1" applyBorder="1" applyAlignment="1" applyProtection="1">
      <alignment horizontal="left" vertical="center"/>
      <protection/>
    </xf>
    <xf numFmtId="0" fontId="72" fillId="0" borderId="14" xfId="0" applyNumberFormat="1" applyFont="1" applyFill="1" applyBorder="1" applyAlignment="1" applyProtection="1">
      <alignment horizontal="left" vertical="center"/>
      <protection/>
    </xf>
    <xf numFmtId="0" fontId="72" fillId="0" borderId="0" xfId="0" applyNumberFormat="1" applyFont="1" applyFill="1" applyBorder="1" applyAlignment="1" applyProtection="1">
      <alignment horizontal="center" vertical="center"/>
      <protection/>
    </xf>
    <xf numFmtId="0" fontId="72" fillId="0" borderId="20"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protection/>
    </xf>
    <xf numFmtId="0" fontId="75" fillId="0" borderId="11" xfId="0" applyNumberFormat="1" applyFont="1" applyFill="1" applyBorder="1" applyAlignment="1" applyProtection="1">
      <alignment horizontal="left" vertical="center"/>
      <protection/>
    </xf>
    <xf numFmtId="0" fontId="72" fillId="0" borderId="22" xfId="0" applyNumberFormat="1" applyFont="1" applyFill="1" applyBorder="1" applyAlignment="1" applyProtection="1">
      <alignment horizontal="left" vertical="center"/>
      <protection/>
    </xf>
    <xf numFmtId="0" fontId="75" fillId="0" borderId="22" xfId="0" applyNumberFormat="1" applyFont="1" applyFill="1" applyBorder="1" applyAlignment="1" applyProtection="1">
      <alignment horizontal="left" vertical="center"/>
      <protection/>
    </xf>
    <xf numFmtId="0" fontId="72" fillId="0" borderId="23" xfId="0" applyNumberFormat="1" applyFont="1" applyFill="1" applyBorder="1" applyAlignment="1" applyProtection="1">
      <alignment horizontal="left" vertical="center"/>
      <protection/>
    </xf>
    <xf numFmtId="0" fontId="72" fillId="0" borderId="24" xfId="0" applyNumberFormat="1" applyFont="1" applyFill="1" applyBorder="1" applyAlignment="1" applyProtection="1">
      <alignment horizontal="left" vertical="center"/>
      <protection/>
    </xf>
    <xf numFmtId="0" fontId="75" fillId="33" borderId="25" xfId="0" applyNumberFormat="1" applyFont="1" applyFill="1" applyBorder="1" applyAlignment="1" applyProtection="1">
      <alignment horizontal="left" vertical="center"/>
      <protection/>
    </xf>
    <xf numFmtId="9" fontId="72" fillId="0" borderId="0" xfId="0" applyNumberFormat="1" applyFont="1" applyFill="1" applyBorder="1" applyAlignment="1" applyProtection="1">
      <alignment horizontal="center" vertical="center"/>
      <protection/>
    </xf>
    <xf numFmtId="49" fontId="73" fillId="0" borderId="0" xfId="0" applyNumberFormat="1" applyFont="1" applyFill="1" applyBorder="1" applyAlignment="1" applyProtection="1">
      <alignment horizontal="left" vertical="center" shrinkToFit="1"/>
      <protection/>
    </xf>
    <xf numFmtId="0" fontId="0" fillId="0" borderId="12" xfId="61" applyFont="1" applyBorder="1">
      <alignment/>
      <protection/>
    </xf>
    <xf numFmtId="0" fontId="21" fillId="0" borderId="0" xfId="0" applyFont="1" applyBorder="1" applyAlignment="1">
      <alignment/>
    </xf>
    <xf numFmtId="176" fontId="13" fillId="0" borderId="26" xfId="0" applyNumberFormat="1" applyFont="1" applyFill="1" applyBorder="1" applyAlignment="1" applyProtection="1">
      <alignment horizontal="left" vertical="center"/>
      <protection/>
    </xf>
    <xf numFmtId="176" fontId="13" fillId="0" borderId="15" xfId="0" applyNumberFormat="1" applyFont="1" applyFill="1" applyBorder="1" applyAlignment="1" applyProtection="1">
      <alignment horizontal="left" vertical="center"/>
      <protection/>
    </xf>
    <xf numFmtId="0" fontId="72" fillId="0" borderId="11" xfId="0" applyNumberFormat="1" applyFont="1" applyFill="1" applyBorder="1" applyAlignment="1" applyProtection="1">
      <alignment horizontal="left" vertical="center"/>
      <protection/>
    </xf>
    <xf numFmtId="0" fontId="72" fillId="0" borderId="27" xfId="0" applyNumberFormat="1" applyFont="1" applyFill="1" applyBorder="1" applyAlignment="1" applyProtection="1">
      <alignment horizontal="left" vertical="center"/>
      <protection/>
    </xf>
    <xf numFmtId="0" fontId="74" fillId="0" borderId="27" xfId="0" applyFont="1" applyFill="1" applyBorder="1" applyAlignment="1" applyProtection="1">
      <alignment horizontal="left" vertical="center"/>
      <protection/>
    </xf>
    <xf numFmtId="0" fontId="72" fillId="0" borderId="0" xfId="0" applyNumberFormat="1" applyFont="1" applyFill="1" applyBorder="1" applyAlignment="1" applyProtection="1">
      <alignment horizontal="left" vertical="center"/>
      <protection/>
    </xf>
    <xf numFmtId="0" fontId="74" fillId="0" borderId="0" xfId="0" applyFont="1" applyFill="1" applyBorder="1" applyAlignment="1" applyProtection="1">
      <alignment horizontal="left" vertical="center"/>
      <protection/>
    </xf>
    <xf numFmtId="0" fontId="77" fillId="0" borderId="28" xfId="0" applyNumberFormat="1" applyFont="1" applyFill="1" applyBorder="1" applyAlignment="1" applyProtection="1">
      <alignment horizontal="left" vertical="center"/>
      <protection/>
    </xf>
    <xf numFmtId="0" fontId="72" fillId="0" borderId="12" xfId="0" applyNumberFormat="1" applyFont="1" applyFill="1" applyBorder="1" applyAlignment="1" applyProtection="1">
      <alignment vertical="center" shrinkToFit="1"/>
      <protection/>
    </xf>
    <xf numFmtId="0" fontId="21" fillId="0" borderId="26" xfId="0" applyFont="1" applyBorder="1" applyAlignment="1">
      <alignment horizontal="center" vertical="center"/>
    </xf>
    <xf numFmtId="0" fontId="0" fillId="0" borderId="0" xfId="0" applyAlignment="1">
      <alignment horizontal="center"/>
    </xf>
    <xf numFmtId="194" fontId="72" fillId="0" borderId="19" xfId="0" applyNumberFormat="1" applyFont="1" applyFill="1" applyBorder="1" applyAlignment="1" applyProtection="1">
      <alignment vertical="center"/>
      <protection/>
    </xf>
    <xf numFmtId="194" fontId="72" fillId="0" borderId="26" xfId="0" applyNumberFormat="1" applyFont="1" applyFill="1" applyBorder="1" applyAlignment="1" applyProtection="1">
      <alignment horizontal="left" vertical="center" shrinkToFit="1"/>
      <protection/>
    </xf>
    <xf numFmtId="194" fontId="72" fillId="0" borderId="15" xfId="0" applyNumberFormat="1" applyFont="1" applyFill="1" applyBorder="1" applyAlignment="1" applyProtection="1">
      <alignment horizontal="left" vertical="center" shrinkToFit="1"/>
      <protection/>
    </xf>
    <xf numFmtId="194" fontId="72" fillId="0" borderId="18" xfId="0" applyNumberFormat="1" applyFont="1" applyFill="1" applyBorder="1" applyAlignment="1" applyProtection="1">
      <alignment horizontal="left" vertical="center" shrinkToFit="1"/>
      <protection/>
    </xf>
    <xf numFmtId="176" fontId="11" fillId="0" borderId="29" xfId="0" applyNumberFormat="1" applyFont="1" applyFill="1" applyBorder="1" applyAlignment="1" applyProtection="1">
      <alignment horizontal="left" vertical="center"/>
      <protection/>
    </xf>
    <xf numFmtId="0" fontId="72" fillId="0" borderId="12" xfId="0" applyNumberFormat="1" applyFont="1" applyFill="1" applyBorder="1" applyAlignment="1" applyProtection="1">
      <alignment vertical="center"/>
      <protection/>
    </xf>
    <xf numFmtId="0" fontId="74" fillId="0" borderId="0" xfId="0" applyFont="1" applyFill="1" applyBorder="1" applyAlignment="1" applyProtection="1">
      <alignment vertical="center"/>
      <protection/>
    </xf>
    <xf numFmtId="0" fontId="24" fillId="0" borderId="0" xfId="0" applyFont="1" applyAlignment="1">
      <alignment vertical="center"/>
    </xf>
    <xf numFmtId="0" fontId="25" fillId="0" borderId="0" xfId="0" applyFont="1" applyAlignment="1">
      <alignment horizontal="left" vertical="center" indent="2"/>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indent="2"/>
    </xf>
    <xf numFmtId="0" fontId="72" fillId="0" borderId="15" xfId="0" applyNumberFormat="1" applyFont="1" applyFill="1" applyBorder="1" applyAlignment="1" applyProtection="1">
      <alignment horizontal="left" vertical="center"/>
      <protection/>
    </xf>
    <xf numFmtId="0" fontId="72" fillId="0" borderId="16" xfId="0" applyNumberFormat="1" applyFont="1" applyFill="1" applyBorder="1" applyAlignment="1" applyProtection="1">
      <alignment horizontal="left" vertical="center"/>
      <protection/>
    </xf>
    <xf numFmtId="0" fontId="21" fillId="0" borderId="18" xfId="0" applyFont="1" applyBorder="1" applyAlignment="1">
      <alignment horizontal="center" vertical="center"/>
    </xf>
    <xf numFmtId="194" fontId="73" fillId="0" borderId="26" xfId="0" applyNumberFormat="1" applyFont="1" applyFill="1" applyBorder="1" applyAlignment="1" applyProtection="1">
      <alignment horizontal="center" vertical="center"/>
      <protection/>
    </xf>
    <xf numFmtId="194" fontId="73" fillId="0" borderId="18" xfId="0" applyNumberFormat="1" applyFont="1" applyFill="1" applyBorder="1" applyAlignment="1" applyProtection="1">
      <alignment horizontal="center" vertical="center"/>
      <protection/>
    </xf>
    <xf numFmtId="0" fontId="77" fillId="33" borderId="30" xfId="0" applyNumberFormat="1" applyFont="1" applyFill="1" applyBorder="1" applyAlignment="1" applyProtection="1">
      <alignment horizontal="left" vertical="center"/>
      <protection/>
    </xf>
    <xf numFmtId="0" fontId="73" fillId="0" borderId="31" xfId="0" applyNumberFormat="1" applyFont="1" applyFill="1" applyBorder="1" applyAlignment="1" applyProtection="1">
      <alignment horizontal="left" vertical="center"/>
      <protection/>
    </xf>
    <xf numFmtId="0" fontId="73" fillId="0" borderId="32" xfId="0" applyNumberFormat="1" applyFont="1" applyFill="1" applyBorder="1" applyAlignment="1" applyProtection="1">
      <alignment horizontal="left" vertical="center"/>
      <protection/>
    </xf>
    <xf numFmtId="0" fontId="73" fillId="0" borderId="33" xfId="0" applyNumberFormat="1" applyFont="1" applyFill="1" applyBorder="1" applyAlignment="1" applyProtection="1">
      <alignment horizontal="left" vertical="center"/>
      <protection/>
    </xf>
    <xf numFmtId="0" fontId="72" fillId="0" borderId="15" xfId="0" applyNumberFormat="1" applyFont="1" applyFill="1" applyBorder="1" applyAlignment="1" applyProtection="1">
      <alignment horizontal="center" vertical="center" shrinkToFit="1"/>
      <protection/>
    </xf>
    <xf numFmtId="0" fontId="5" fillId="0" borderId="33" xfId="0" applyNumberFormat="1" applyFont="1" applyFill="1" applyBorder="1" applyAlignment="1" applyProtection="1">
      <alignment horizontal="left" vertical="center"/>
      <protection/>
    </xf>
    <xf numFmtId="0" fontId="5" fillId="0" borderId="31" xfId="0" applyNumberFormat="1" applyFont="1" applyFill="1" applyBorder="1" applyAlignment="1" applyProtection="1">
      <alignment horizontal="left" vertical="center"/>
      <protection/>
    </xf>
    <xf numFmtId="0" fontId="5" fillId="0" borderId="32" xfId="0" applyNumberFormat="1" applyFont="1" applyFill="1" applyBorder="1" applyAlignment="1" applyProtection="1">
      <alignment horizontal="left" vertical="center"/>
      <protection/>
    </xf>
    <xf numFmtId="0" fontId="6" fillId="34" borderId="30" xfId="0" applyNumberFormat="1" applyFont="1" applyFill="1" applyBorder="1" applyAlignment="1" applyProtection="1">
      <alignment horizontal="left" vertical="center" shrinkToFit="1"/>
      <protection/>
    </xf>
    <xf numFmtId="0" fontId="78" fillId="33" borderId="12" xfId="0" applyFont="1" applyFill="1" applyBorder="1" applyAlignment="1">
      <alignment vertical="center"/>
    </xf>
    <xf numFmtId="0" fontId="75" fillId="33" borderId="34" xfId="0" applyNumberFormat="1" applyFont="1" applyFill="1" applyBorder="1" applyAlignment="1" applyProtection="1">
      <alignment vertical="center"/>
      <protection/>
    </xf>
    <xf numFmtId="0" fontId="75" fillId="33" borderId="35" xfId="0" applyNumberFormat="1" applyFont="1" applyFill="1" applyBorder="1" applyAlignment="1" applyProtection="1">
      <alignment horizontal="left" vertical="center"/>
      <protection/>
    </xf>
    <xf numFmtId="0" fontId="75" fillId="33" borderId="36" xfId="0" applyNumberFormat="1" applyFont="1" applyFill="1" applyBorder="1" applyAlignment="1" applyProtection="1">
      <alignment horizontal="left" vertical="center"/>
      <protection/>
    </xf>
    <xf numFmtId="0" fontId="79" fillId="33" borderId="36" xfId="0" applyNumberFormat="1" applyFont="1" applyFill="1" applyBorder="1" applyAlignment="1" applyProtection="1">
      <alignment horizontal="right" vertical="center"/>
      <protection/>
    </xf>
    <xf numFmtId="0" fontId="72" fillId="0" borderId="37" xfId="0" applyNumberFormat="1" applyFont="1" applyFill="1" applyBorder="1" applyAlignment="1" applyProtection="1">
      <alignment horizontal="left" vertical="center"/>
      <protection/>
    </xf>
    <xf numFmtId="0" fontId="72" fillId="0" borderId="38" xfId="0" applyNumberFormat="1" applyFont="1" applyFill="1" applyBorder="1" applyAlignment="1" applyProtection="1">
      <alignment horizontal="left" vertical="center"/>
      <protection/>
    </xf>
    <xf numFmtId="49" fontId="80" fillId="33" borderId="12" xfId="0" applyNumberFormat="1" applyFont="1" applyFill="1" applyBorder="1" applyAlignment="1" applyProtection="1">
      <alignment horizontal="center" vertical="center"/>
      <protection/>
    </xf>
    <xf numFmtId="49" fontId="80" fillId="33" borderId="39" xfId="0" applyNumberFormat="1" applyFont="1" applyFill="1" applyBorder="1" applyAlignment="1" applyProtection="1">
      <alignment horizontal="center" vertical="center"/>
      <protection/>
    </xf>
    <xf numFmtId="0" fontId="75" fillId="33" borderId="40" xfId="0" applyNumberFormat="1" applyFont="1" applyFill="1" applyBorder="1" applyAlignment="1" applyProtection="1">
      <alignment horizontal="left" vertical="center"/>
      <protection/>
    </xf>
    <xf numFmtId="194" fontId="76" fillId="0" borderId="41" xfId="0" applyNumberFormat="1" applyFont="1" applyFill="1" applyBorder="1" applyAlignment="1" applyProtection="1">
      <alignment horizontal="center" vertical="center" shrinkToFit="1"/>
      <protection/>
    </xf>
    <xf numFmtId="194" fontId="76" fillId="0" borderId="42" xfId="0" applyNumberFormat="1" applyFont="1" applyFill="1" applyBorder="1" applyAlignment="1" applyProtection="1">
      <alignment horizontal="center" vertical="center" shrinkToFit="1"/>
      <protection/>
    </xf>
    <xf numFmtId="194" fontId="76" fillId="0" borderId="43" xfId="0" applyNumberFormat="1" applyFont="1" applyFill="1" applyBorder="1" applyAlignment="1" applyProtection="1">
      <alignment horizontal="center" vertical="center" shrinkToFit="1"/>
      <protection/>
    </xf>
    <xf numFmtId="0" fontId="4" fillId="0" borderId="41" xfId="0" applyNumberFormat="1" applyFont="1" applyFill="1" applyBorder="1" applyAlignment="1" applyProtection="1">
      <alignment horizontal="left" vertical="center" shrinkToFit="1"/>
      <protection/>
    </xf>
    <xf numFmtId="0" fontId="4" fillId="0" borderId="42" xfId="0" applyNumberFormat="1" applyFont="1" applyFill="1" applyBorder="1" applyAlignment="1" applyProtection="1">
      <alignment horizontal="left" vertical="center" shrinkToFit="1"/>
      <protection/>
    </xf>
    <xf numFmtId="0" fontId="4" fillId="0" borderId="43" xfId="0" applyNumberFormat="1" applyFont="1" applyFill="1" applyBorder="1" applyAlignment="1" applyProtection="1">
      <alignment horizontal="left" vertical="center" shrinkToFit="1"/>
      <protection/>
    </xf>
    <xf numFmtId="0" fontId="5" fillId="0" borderId="44" xfId="0" applyNumberFormat="1" applyFont="1" applyFill="1" applyBorder="1" applyAlignment="1" applyProtection="1">
      <alignment horizontal="left" vertical="center"/>
      <protection/>
    </xf>
    <xf numFmtId="0" fontId="4" fillId="0" borderId="45" xfId="0" applyNumberFormat="1" applyFont="1" applyFill="1" applyBorder="1" applyAlignment="1" applyProtection="1">
      <alignment horizontal="left" vertical="center" shrinkToFit="1"/>
      <protection/>
    </xf>
    <xf numFmtId="0" fontId="75" fillId="34" borderId="39" xfId="0" applyNumberFormat="1" applyFont="1" applyFill="1" applyBorder="1" applyAlignment="1" applyProtection="1">
      <alignment horizontal="left" vertical="center"/>
      <protection/>
    </xf>
    <xf numFmtId="0" fontId="73" fillId="0" borderId="41" xfId="0" applyNumberFormat="1" applyFont="1" applyFill="1" applyBorder="1" applyAlignment="1" applyProtection="1">
      <alignment vertical="center" shrinkToFit="1"/>
      <protection/>
    </xf>
    <xf numFmtId="0" fontId="72" fillId="0" borderId="16" xfId="0" applyNumberFormat="1" applyFont="1" applyFill="1" applyBorder="1" applyAlignment="1" applyProtection="1">
      <alignment horizontal="center" vertical="center" shrinkToFit="1"/>
      <protection/>
    </xf>
    <xf numFmtId="0" fontId="4" fillId="34" borderId="36" xfId="0" applyNumberFormat="1" applyFont="1" applyFill="1" applyBorder="1" applyAlignment="1" applyProtection="1">
      <alignment horizontal="left" vertical="center"/>
      <protection/>
    </xf>
    <xf numFmtId="0" fontId="72" fillId="0" borderId="46" xfId="0" applyFont="1" applyFill="1" applyBorder="1" applyAlignment="1">
      <alignment horizontal="center" vertical="center"/>
    </xf>
    <xf numFmtId="0" fontId="72" fillId="0" borderId="42" xfId="0" applyFont="1" applyFill="1" applyBorder="1" applyAlignment="1">
      <alignment horizontal="center" vertical="center"/>
    </xf>
    <xf numFmtId="0" fontId="72" fillId="0" borderId="47" xfId="0" applyFont="1" applyFill="1" applyBorder="1" applyAlignment="1">
      <alignment horizontal="center" vertical="center"/>
    </xf>
    <xf numFmtId="0" fontId="72" fillId="0" borderId="17" xfId="0" applyNumberFormat="1" applyFont="1" applyFill="1" applyBorder="1" applyAlignment="1" applyProtection="1">
      <alignment horizontal="center" vertical="center"/>
      <protection/>
    </xf>
    <xf numFmtId="0" fontId="72" fillId="0" borderId="48" xfId="0" applyNumberFormat="1" applyFont="1" applyFill="1" applyBorder="1" applyAlignment="1" applyProtection="1">
      <alignment horizontal="center" vertical="center"/>
      <protection/>
    </xf>
    <xf numFmtId="49" fontId="80" fillId="33" borderId="49" xfId="0" applyNumberFormat="1" applyFont="1" applyFill="1" applyBorder="1" applyAlignment="1" applyProtection="1">
      <alignment horizontal="center" vertical="center"/>
      <protection/>
    </xf>
    <xf numFmtId="0" fontId="72" fillId="0" borderId="42" xfId="0" applyNumberFormat="1" applyFont="1" applyFill="1" applyBorder="1" applyAlignment="1" applyProtection="1">
      <alignment horizontal="center" vertical="center" shrinkToFit="1"/>
      <protection/>
    </xf>
    <xf numFmtId="0" fontId="72" fillId="0" borderId="46" xfId="0" applyFont="1" applyFill="1" applyBorder="1" applyAlignment="1">
      <alignment horizontal="center" vertical="center" shrinkToFit="1"/>
    </xf>
    <xf numFmtId="0" fontId="72" fillId="0" borderId="42" xfId="0" applyFont="1" applyFill="1" applyBorder="1" applyAlignment="1">
      <alignment horizontal="center" vertical="center" shrinkToFit="1"/>
    </xf>
    <xf numFmtId="0" fontId="72" fillId="0" borderId="17" xfId="0" applyNumberFormat="1" applyFont="1" applyFill="1" applyBorder="1" applyAlignment="1" applyProtection="1">
      <alignment horizontal="center" vertical="center" shrinkToFit="1"/>
      <protection/>
    </xf>
    <xf numFmtId="0" fontId="72" fillId="0" borderId="43" xfId="0" applyFont="1" applyFill="1" applyBorder="1" applyAlignment="1">
      <alignment horizontal="center" vertical="center" shrinkToFit="1"/>
    </xf>
    <xf numFmtId="0" fontId="72" fillId="0" borderId="48" xfId="0" applyNumberFormat="1" applyFont="1" applyFill="1" applyBorder="1" applyAlignment="1" applyProtection="1">
      <alignment horizontal="center" vertical="center" shrinkToFit="1"/>
      <protection/>
    </xf>
    <xf numFmtId="0" fontId="72" fillId="0" borderId="50" xfId="0" applyNumberFormat="1" applyFont="1" applyFill="1" applyBorder="1" applyAlignment="1" applyProtection="1">
      <alignment horizontal="center" vertical="center" shrinkToFit="1"/>
      <protection/>
    </xf>
    <xf numFmtId="0" fontId="7" fillId="33" borderId="36" xfId="0" applyNumberFormat="1" applyFont="1" applyFill="1" applyBorder="1" applyAlignment="1" applyProtection="1">
      <alignment horizontal="left" vertical="center" shrinkToFit="1"/>
      <protection/>
    </xf>
    <xf numFmtId="0" fontId="7" fillId="33" borderId="49" xfId="0" applyNumberFormat="1" applyFont="1" applyFill="1" applyBorder="1" applyAlignment="1" applyProtection="1">
      <alignment horizontal="left" vertical="center" shrinkToFit="1"/>
      <protection/>
    </xf>
    <xf numFmtId="0" fontId="4" fillId="0" borderId="51" xfId="0" applyNumberFormat="1" applyFont="1" applyFill="1" applyBorder="1" applyAlignment="1" applyProtection="1">
      <alignment horizontal="center" vertical="center" shrinkToFit="1"/>
      <protection/>
    </xf>
    <xf numFmtId="0" fontId="74" fillId="0" borderId="0" xfId="0" applyFont="1" applyFill="1" applyBorder="1" applyAlignment="1" applyProtection="1">
      <alignment horizontal="center" vertical="center"/>
      <protection/>
    </xf>
    <xf numFmtId="194" fontId="73" fillId="0" borderId="12" xfId="0" applyNumberFormat="1" applyFont="1" applyFill="1" applyBorder="1" applyAlignment="1" applyProtection="1">
      <alignment horizontal="center" vertical="center"/>
      <protection/>
    </xf>
    <xf numFmtId="0" fontId="7" fillId="34" borderId="36" xfId="0" applyNumberFormat="1" applyFont="1" applyFill="1" applyBorder="1" applyAlignment="1" applyProtection="1">
      <alignment horizontal="left" vertical="center"/>
      <protection/>
    </xf>
    <xf numFmtId="0" fontId="7" fillId="34" borderId="49" xfId="0" applyNumberFormat="1" applyFont="1" applyFill="1" applyBorder="1" applyAlignment="1" applyProtection="1">
      <alignment horizontal="left" vertical="center"/>
      <protection/>
    </xf>
    <xf numFmtId="0" fontId="81" fillId="0" borderId="12" xfId="0" applyNumberFormat="1" applyFont="1" applyFill="1" applyBorder="1" applyAlignment="1" applyProtection="1">
      <alignment vertical="center"/>
      <protection/>
    </xf>
    <xf numFmtId="0" fontId="82" fillId="0" borderId="14" xfId="0" applyNumberFormat="1" applyFont="1" applyFill="1" applyBorder="1" applyAlignment="1" applyProtection="1">
      <alignment vertical="center"/>
      <protection/>
    </xf>
    <xf numFmtId="0" fontId="83" fillId="0" borderId="14" xfId="0" applyNumberFormat="1" applyFont="1" applyFill="1" applyBorder="1" applyAlignment="1" applyProtection="1">
      <alignment vertical="center"/>
      <protection/>
    </xf>
    <xf numFmtId="0" fontId="82" fillId="0" borderId="0" xfId="0" applyNumberFormat="1" applyFont="1" applyFill="1" applyBorder="1" applyAlignment="1" applyProtection="1">
      <alignment vertical="center"/>
      <protection/>
    </xf>
    <xf numFmtId="0" fontId="84" fillId="35" borderId="19" xfId="0" applyNumberFormat="1" applyFont="1" applyFill="1" applyBorder="1" applyAlignment="1" applyProtection="1">
      <alignment vertical="center"/>
      <protection/>
    </xf>
    <xf numFmtId="0" fontId="85" fillId="35" borderId="19" xfId="0" applyFont="1" applyFill="1" applyBorder="1" applyAlignment="1">
      <alignment horizontal="right" vertical="center"/>
    </xf>
    <xf numFmtId="49" fontId="73" fillId="35" borderId="12" xfId="0" applyNumberFormat="1" applyFont="1" applyFill="1" applyBorder="1" applyAlignment="1" applyProtection="1">
      <alignment horizontal="left" vertical="center"/>
      <protection/>
    </xf>
    <xf numFmtId="49" fontId="73" fillId="35" borderId="12" xfId="0" applyNumberFormat="1" applyFont="1" applyFill="1" applyBorder="1" applyAlignment="1" applyProtection="1">
      <alignment horizontal="right" vertical="center"/>
      <protection/>
    </xf>
    <xf numFmtId="49" fontId="73" fillId="35" borderId="19" xfId="0" applyNumberFormat="1" applyFont="1" applyFill="1" applyBorder="1" applyAlignment="1" applyProtection="1">
      <alignment horizontal="left" vertical="center"/>
      <protection/>
    </xf>
    <xf numFmtId="49" fontId="73" fillId="35" borderId="19" xfId="0" applyNumberFormat="1" applyFont="1" applyFill="1" applyBorder="1" applyAlignment="1" applyProtection="1">
      <alignment horizontal="right" vertical="center"/>
      <protection/>
    </xf>
    <xf numFmtId="0" fontId="74" fillId="35" borderId="19" xfId="0" applyFont="1" applyFill="1" applyBorder="1" applyAlignment="1">
      <alignment vertical="center"/>
    </xf>
    <xf numFmtId="0" fontId="74" fillId="0" borderId="12"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left" vertical="center" shrinkToFit="1"/>
      <protection/>
    </xf>
    <xf numFmtId="0" fontId="75" fillId="33" borderId="53" xfId="0" applyNumberFormat="1" applyFont="1" applyFill="1" applyBorder="1" applyAlignment="1" applyProtection="1">
      <alignment horizontal="left" vertical="center"/>
      <protection/>
    </xf>
    <xf numFmtId="0" fontId="73" fillId="0" borderId="54" xfId="0" applyNumberFormat="1" applyFont="1" applyFill="1" applyBorder="1" applyAlignment="1" applyProtection="1">
      <alignment horizontal="center" vertical="center"/>
      <protection/>
    </xf>
    <xf numFmtId="0" fontId="73" fillId="0" borderId="55" xfId="0" applyNumberFormat="1" applyFont="1" applyFill="1" applyBorder="1" applyAlignment="1" applyProtection="1">
      <alignment horizontal="center" vertical="center"/>
      <protection/>
    </xf>
    <xf numFmtId="194" fontId="73" fillId="0" borderId="56" xfId="0" applyNumberFormat="1" applyFont="1" applyFill="1" applyBorder="1" applyAlignment="1" applyProtection="1">
      <alignment horizontal="left" vertical="center" shrinkToFit="1"/>
      <protection/>
    </xf>
    <xf numFmtId="194" fontId="73" fillId="0" borderId="57" xfId="0" applyNumberFormat="1" applyFont="1" applyFill="1" applyBorder="1" applyAlignment="1" applyProtection="1">
      <alignment horizontal="left" vertical="center" shrinkToFit="1"/>
      <protection/>
    </xf>
    <xf numFmtId="194" fontId="73" fillId="0" borderId="58" xfId="0" applyNumberFormat="1" applyFont="1" applyFill="1" applyBorder="1" applyAlignment="1" applyProtection="1">
      <alignment horizontal="left" vertical="center" shrinkToFit="1"/>
      <protection/>
    </xf>
    <xf numFmtId="0" fontId="7" fillId="34" borderId="59" xfId="0" applyNumberFormat="1" applyFont="1" applyFill="1" applyBorder="1" applyAlignment="1" applyProtection="1">
      <alignment horizontal="left" vertical="center"/>
      <protection/>
    </xf>
    <xf numFmtId="0" fontId="74" fillId="0" borderId="53" xfId="0" applyFont="1" applyFill="1" applyBorder="1" applyAlignment="1" applyProtection="1">
      <alignment horizontal="center" vertical="center"/>
      <protection/>
    </xf>
    <xf numFmtId="0" fontId="74" fillId="0" borderId="60" xfId="0" applyNumberFormat="1" applyFont="1" applyFill="1" applyBorder="1" applyAlignment="1" applyProtection="1">
      <alignment horizontal="left" vertical="center"/>
      <protection/>
    </xf>
    <xf numFmtId="0" fontId="72" fillId="0" borderId="61" xfId="0" applyNumberFormat="1" applyFont="1" applyFill="1" applyBorder="1" applyAlignment="1" applyProtection="1">
      <alignment horizontal="center" vertical="center"/>
      <protection/>
    </xf>
    <xf numFmtId="0" fontId="72" fillId="0" borderId="62" xfId="0" applyNumberFormat="1" applyFont="1" applyFill="1" applyBorder="1" applyAlignment="1" applyProtection="1">
      <alignment horizontal="center" vertical="center"/>
      <protection/>
    </xf>
    <xf numFmtId="0" fontId="7" fillId="34" borderId="63" xfId="0" applyNumberFormat="1" applyFont="1" applyFill="1" applyBorder="1" applyAlignment="1" applyProtection="1">
      <alignment horizontal="left" vertical="center"/>
      <protection/>
    </xf>
    <xf numFmtId="0" fontId="73" fillId="0" borderId="56" xfId="0" applyNumberFormat="1" applyFont="1" applyFill="1" applyBorder="1" applyAlignment="1" applyProtection="1">
      <alignment horizontal="left" vertical="center"/>
      <protection/>
    </xf>
    <xf numFmtId="0" fontId="73" fillId="0" borderId="57" xfId="0" applyNumberFormat="1" applyFont="1" applyFill="1" applyBorder="1" applyAlignment="1" applyProtection="1">
      <alignment horizontal="left" vertical="center"/>
      <protection/>
    </xf>
    <xf numFmtId="0" fontId="75" fillId="33" borderId="49" xfId="0" applyNumberFormat="1" applyFont="1" applyFill="1" applyBorder="1" applyAlignment="1" applyProtection="1">
      <alignment horizontal="left" vertical="center"/>
      <protection/>
    </xf>
    <xf numFmtId="0" fontId="73" fillId="0" borderId="42" xfId="0" applyNumberFormat="1" applyFont="1" applyFill="1" applyBorder="1" applyAlignment="1" applyProtection="1">
      <alignment horizontal="left" vertical="center" shrinkToFit="1"/>
      <protection/>
    </xf>
    <xf numFmtId="0" fontId="73" fillId="0" borderId="43" xfId="0" applyNumberFormat="1" applyFont="1" applyFill="1" applyBorder="1" applyAlignment="1" applyProtection="1">
      <alignment horizontal="left" vertical="center" shrinkToFit="1"/>
      <protection/>
    </xf>
    <xf numFmtId="0" fontId="73" fillId="0" borderId="41" xfId="0" applyNumberFormat="1" applyFont="1" applyFill="1" applyBorder="1" applyAlignment="1" applyProtection="1">
      <alignment horizontal="left" vertical="center" shrinkToFit="1"/>
      <protection/>
    </xf>
    <xf numFmtId="0" fontId="73" fillId="0" borderId="52" xfId="0" applyNumberFormat="1" applyFont="1" applyFill="1" applyBorder="1" applyAlignment="1" applyProtection="1">
      <alignment horizontal="left" vertical="center" shrinkToFit="1"/>
      <protection/>
    </xf>
    <xf numFmtId="195" fontId="72" fillId="0" borderId="56" xfId="0" applyNumberFormat="1" applyFont="1" applyFill="1" applyBorder="1" applyAlignment="1" applyProtection="1">
      <alignment horizontal="center" vertical="center"/>
      <protection/>
    </xf>
    <xf numFmtId="195" fontId="72" fillId="0" borderId="57" xfId="0" applyNumberFormat="1" applyFont="1" applyFill="1" applyBorder="1" applyAlignment="1" applyProtection="1">
      <alignment horizontal="center" vertical="center"/>
      <protection/>
    </xf>
    <xf numFmtId="195" fontId="72" fillId="0" borderId="64" xfId="0" applyNumberFormat="1" applyFont="1" applyFill="1" applyBorder="1" applyAlignment="1" applyProtection="1">
      <alignment horizontal="center" vertical="center"/>
      <protection/>
    </xf>
    <xf numFmtId="0" fontId="75" fillId="33" borderId="59" xfId="0" applyNumberFormat="1" applyFont="1" applyFill="1" applyBorder="1" applyAlignment="1" applyProtection="1">
      <alignment horizontal="left" vertical="center"/>
      <protection/>
    </xf>
    <xf numFmtId="195" fontId="72" fillId="0" borderId="57" xfId="0" applyNumberFormat="1" applyFont="1" applyFill="1" applyBorder="1" applyAlignment="1" applyProtection="1">
      <alignment horizontal="center" vertical="center" shrinkToFit="1"/>
      <protection/>
    </xf>
    <xf numFmtId="195" fontId="72" fillId="0" borderId="58" xfId="0" applyNumberFormat="1" applyFont="1" applyFill="1" applyBorder="1" applyAlignment="1" applyProtection="1">
      <alignment horizontal="center" vertical="center" shrinkToFit="1"/>
      <protection/>
    </xf>
    <xf numFmtId="195" fontId="72" fillId="0" borderId="56" xfId="0" applyNumberFormat="1" applyFont="1" applyFill="1" applyBorder="1" applyAlignment="1" applyProtection="1">
      <alignment horizontal="center" vertical="center" shrinkToFit="1"/>
      <protection/>
    </xf>
    <xf numFmtId="195" fontId="72" fillId="0" borderId="65"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vertical="center"/>
      <protection/>
    </xf>
    <xf numFmtId="0" fontId="72" fillId="0" borderId="54" xfId="0" applyNumberFormat="1" applyFont="1" applyFill="1" applyBorder="1" applyAlignment="1" applyProtection="1">
      <alignment horizontal="center" vertical="center"/>
      <protection/>
    </xf>
    <xf numFmtId="0" fontId="72" fillId="0" borderId="66" xfId="0" applyNumberFormat="1" applyFont="1" applyFill="1" applyBorder="1" applyAlignment="1" applyProtection="1">
      <alignment horizontal="center" vertical="center"/>
      <protection/>
    </xf>
    <xf numFmtId="0" fontId="72" fillId="0" borderId="67" xfId="0" applyNumberFormat="1" applyFont="1" applyFill="1" applyBorder="1" applyAlignment="1" applyProtection="1">
      <alignment horizontal="center" vertical="center"/>
      <protection/>
    </xf>
    <xf numFmtId="0" fontId="77" fillId="33" borderId="68" xfId="0" applyNumberFormat="1" applyFont="1" applyFill="1" applyBorder="1" applyAlignment="1" applyProtection="1">
      <alignment horizontal="left" vertical="center" shrinkToFit="1"/>
      <protection/>
    </xf>
    <xf numFmtId="0" fontId="72" fillId="0" borderId="66" xfId="0" applyNumberFormat="1" applyFont="1" applyFill="1" applyBorder="1" applyAlignment="1" applyProtection="1">
      <alignment vertical="center" shrinkToFit="1"/>
      <protection/>
    </xf>
    <xf numFmtId="0" fontId="72" fillId="0" borderId="55" xfId="0" applyNumberFormat="1" applyFont="1" applyFill="1" applyBorder="1" applyAlignment="1" applyProtection="1">
      <alignment vertical="center" shrinkToFit="1"/>
      <protection/>
    </xf>
    <xf numFmtId="0" fontId="72" fillId="0" borderId="54" xfId="0" applyNumberFormat="1" applyFont="1" applyFill="1" applyBorder="1" applyAlignment="1" applyProtection="1">
      <alignment vertical="center" shrinkToFit="1"/>
      <protection/>
    </xf>
    <xf numFmtId="0" fontId="74" fillId="0" borderId="69" xfId="0" applyNumberFormat="1" applyFont="1" applyFill="1" applyBorder="1" applyAlignment="1" applyProtection="1">
      <alignment horizontal="left" vertical="center"/>
      <protection/>
    </xf>
    <xf numFmtId="0" fontId="72" fillId="0" borderId="70" xfId="0" applyNumberFormat="1" applyFont="1" applyFill="1" applyBorder="1" applyAlignment="1" applyProtection="1">
      <alignment horizontal="right" vertical="center"/>
      <protection/>
    </xf>
    <xf numFmtId="0" fontId="72" fillId="0" borderId="57" xfId="0" applyNumberFormat="1" applyFont="1" applyFill="1" applyBorder="1" applyAlignment="1" applyProtection="1">
      <alignment horizontal="right" vertical="center"/>
      <protection/>
    </xf>
    <xf numFmtId="0" fontId="72" fillId="0" borderId="58" xfId="0" applyNumberFormat="1" applyFont="1" applyFill="1" applyBorder="1" applyAlignment="1" applyProtection="1">
      <alignment horizontal="right" vertical="center"/>
      <protection/>
    </xf>
    <xf numFmtId="0" fontId="72" fillId="0" borderId="70" xfId="0" applyNumberFormat="1" applyFont="1" applyFill="1" applyBorder="1" applyAlignment="1" applyProtection="1">
      <alignment horizontal="right" vertical="center" shrinkToFit="1"/>
      <protection/>
    </xf>
    <xf numFmtId="0" fontId="72" fillId="0" borderId="57" xfId="0" applyNumberFormat="1" applyFont="1" applyFill="1" applyBorder="1" applyAlignment="1" applyProtection="1">
      <alignment horizontal="right" vertical="center" shrinkToFit="1"/>
      <protection/>
    </xf>
    <xf numFmtId="0" fontId="72" fillId="0" borderId="58" xfId="0" applyNumberFormat="1" applyFont="1" applyFill="1" applyBorder="1" applyAlignment="1" applyProtection="1">
      <alignment horizontal="right" vertical="center" shrinkToFit="1"/>
      <protection/>
    </xf>
    <xf numFmtId="0" fontId="4" fillId="0" borderId="71" xfId="0" applyNumberFormat="1" applyFont="1" applyFill="1" applyBorder="1" applyAlignment="1" applyProtection="1">
      <alignment horizontal="center" vertical="center" shrinkToFit="1"/>
      <protection/>
    </xf>
    <xf numFmtId="0" fontId="4" fillId="0" borderId="66" xfId="0" applyFont="1" applyBorder="1" applyAlignment="1">
      <alignment horizontal="center" vertical="center" shrinkToFit="1"/>
    </xf>
    <xf numFmtId="0" fontId="5" fillId="0" borderId="66" xfId="0" applyFont="1" applyBorder="1" applyAlignment="1">
      <alignment horizontal="center" vertical="center" shrinkToFit="1"/>
    </xf>
    <xf numFmtId="0" fontId="72" fillId="0" borderId="66" xfId="0" applyNumberFormat="1" applyFont="1" applyFill="1" applyBorder="1" applyAlignment="1" applyProtection="1">
      <alignment horizontal="center" vertical="center" shrinkToFit="1"/>
      <protection/>
    </xf>
    <xf numFmtId="0" fontId="72" fillId="0" borderId="55" xfId="0" applyNumberFormat="1" applyFont="1" applyFill="1" applyBorder="1" applyAlignment="1" applyProtection="1">
      <alignment horizontal="center" vertical="center" shrinkToFit="1"/>
      <protection/>
    </xf>
    <xf numFmtId="0" fontId="72" fillId="0" borderId="54" xfId="0" applyNumberFormat="1" applyFont="1" applyFill="1" applyBorder="1" applyAlignment="1" applyProtection="1">
      <alignment horizontal="center" vertical="center" shrinkToFit="1"/>
      <protection/>
    </xf>
    <xf numFmtId="0" fontId="72" fillId="0" borderId="71" xfId="0" applyNumberFormat="1" applyFont="1" applyFill="1" applyBorder="1" applyAlignment="1" applyProtection="1">
      <alignment horizontal="center" vertical="center" shrinkToFit="1"/>
      <protection/>
    </xf>
    <xf numFmtId="0" fontId="77" fillId="33" borderId="36" xfId="0" applyNumberFormat="1" applyFont="1" applyFill="1" applyBorder="1" applyAlignment="1" applyProtection="1">
      <alignment vertical="center" shrinkToFit="1"/>
      <protection/>
    </xf>
    <xf numFmtId="0" fontId="73" fillId="0" borderId="16" xfId="0" applyNumberFormat="1" applyFont="1" applyFill="1" applyBorder="1" applyAlignment="1" applyProtection="1">
      <alignment vertical="center" shrinkToFit="1"/>
      <protection/>
    </xf>
    <xf numFmtId="0" fontId="72" fillId="0" borderId="15" xfId="0" applyNumberFormat="1" applyFont="1" applyFill="1" applyBorder="1" applyAlignment="1" applyProtection="1">
      <alignment vertical="center" shrinkToFit="1"/>
      <protection/>
    </xf>
    <xf numFmtId="0" fontId="72" fillId="0" borderId="18" xfId="0" applyNumberFormat="1" applyFont="1" applyFill="1" applyBorder="1" applyAlignment="1" applyProtection="1">
      <alignment vertical="center" shrinkToFit="1"/>
      <protection/>
    </xf>
    <xf numFmtId="0" fontId="72" fillId="0" borderId="26" xfId="0" applyNumberFormat="1" applyFont="1" applyFill="1" applyBorder="1" applyAlignment="1" applyProtection="1">
      <alignment vertical="center" shrinkToFit="1"/>
      <protection/>
    </xf>
    <xf numFmtId="0" fontId="72" fillId="0" borderId="16" xfId="0" applyNumberFormat="1" applyFont="1" applyFill="1" applyBorder="1" applyAlignment="1" applyProtection="1">
      <alignment vertical="center" shrinkToFit="1"/>
      <protection/>
    </xf>
    <xf numFmtId="195" fontId="73" fillId="0" borderId="71" xfId="0" applyNumberFormat="1" applyFont="1" applyFill="1" applyBorder="1" applyAlignment="1" applyProtection="1">
      <alignment vertical="center" shrinkToFit="1"/>
      <protection/>
    </xf>
    <xf numFmtId="195" fontId="72" fillId="0" borderId="66" xfId="0" applyNumberFormat="1" applyFont="1" applyFill="1" applyBorder="1" applyAlignment="1" applyProtection="1">
      <alignment vertical="center" shrinkToFit="1"/>
      <protection/>
    </xf>
    <xf numFmtId="195" fontId="72" fillId="0" borderId="55" xfId="0" applyNumberFormat="1" applyFont="1" applyFill="1" applyBorder="1" applyAlignment="1" applyProtection="1">
      <alignment vertical="center" shrinkToFit="1"/>
      <protection/>
    </xf>
    <xf numFmtId="195" fontId="72" fillId="0" borderId="54" xfId="0" applyNumberFormat="1" applyFont="1" applyFill="1" applyBorder="1" applyAlignment="1" applyProtection="1">
      <alignment vertical="center" shrinkToFit="1"/>
      <protection/>
    </xf>
    <xf numFmtId="195" fontId="72" fillId="0" borderId="71" xfId="0" applyNumberFormat="1" applyFont="1" applyFill="1" applyBorder="1" applyAlignment="1" applyProtection="1">
      <alignment vertical="center" shrinkToFit="1"/>
      <protection/>
    </xf>
    <xf numFmtId="0" fontId="77" fillId="33" borderId="68" xfId="0" applyNumberFormat="1" applyFont="1" applyFill="1" applyBorder="1" applyAlignment="1" applyProtection="1">
      <alignment vertical="center" shrinkToFit="1"/>
      <protection/>
    </xf>
    <xf numFmtId="0" fontId="73" fillId="0" borderId="66" xfId="0" applyNumberFormat="1" applyFont="1" applyFill="1" applyBorder="1" applyAlignment="1" applyProtection="1">
      <alignment horizontal="left" vertical="center" shrinkToFit="1"/>
      <protection/>
    </xf>
    <xf numFmtId="0" fontId="73" fillId="0" borderId="55" xfId="0" applyNumberFormat="1" applyFont="1" applyFill="1" applyBorder="1" applyAlignment="1" applyProtection="1">
      <alignment horizontal="left" vertical="center" shrinkToFit="1"/>
      <protection/>
    </xf>
    <xf numFmtId="0" fontId="73" fillId="0" borderId="54" xfId="0" applyNumberFormat="1" applyFont="1" applyFill="1" applyBorder="1" applyAlignment="1" applyProtection="1">
      <alignment horizontal="left" vertical="center" shrinkToFit="1"/>
      <protection/>
    </xf>
    <xf numFmtId="201" fontId="72" fillId="0" borderId="57"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center" vertical="center" shrinkToFit="1"/>
      <protection/>
    </xf>
    <xf numFmtId="0" fontId="4" fillId="0" borderId="72" xfId="0" applyNumberFormat="1" applyFont="1" applyFill="1" applyBorder="1" applyAlignment="1" applyProtection="1">
      <alignment horizontal="left" vertical="center" shrinkToFit="1"/>
      <protection/>
    </xf>
    <xf numFmtId="0" fontId="7" fillId="33" borderId="73" xfId="0" applyNumberFormat="1" applyFont="1" applyFill="1" applyBorder="1" applyAlignment="1" applyProtection="1">
      <alignment horizontal="left" vertical="center" shrinkToFit="1"/>
      <protection/>
    </xf>
    <xf numFmtId="0" fontId="75" fillId="33" borderId="39" xfId="0" applyNumberFormat="1" applyFont="1" applyFill="1" applyBorder="1" applyAlignment="1" applyProtection="1">
      <alignment horizontal="left" vertical="center"/>
      <protection/>
    </xf>
    <xf numFmtId="0" fontId="4" fillId="0" borderId="74" xfId="0" applyNumberFormat="1" applyFont="1" applyFill="1" applyBorder="1" applyAlignment="1" applyProtection="1">
      <alignment horizontal="center" vertical="center" shrinkToFit="1"/>
      <protection/>
    </xf>
    <xf numFmtId="195" fontId="4" fillId="0" borderId="57" xfId="0" applyNumberFormat="1" applyFont="1" applyFill="1" applyBorder="1" applyAlignment="1" applyProtection="1">
      <alignment horizontal="center" vertical="center" shrinkToFit="1"/>
      <protection/>
    </xf>
    <xf numFmtId="195" fontId="4" fillId="0" borderId="58" xfId="0" applyNumberFormat="1" applyFont="1" applyFill="1" applyBorder="1" applyAlignment="1" applyProtection="1">
      <alignment horizontal="center" vertical="center" shrinkToFit="1"/>
      <protection/>
    </xf>
    <xf numFmtId="195" fontId="4" fillId="0" borderId="56" xfId="0" applyNumberFormat="1" applyFont="1" applyFill="1" applyBorder="1" applyAlignment="1" applyProtection="1">
      <alignment horizontal="center" vertical="center" shrinkToFit="1"/>
      <protection/>
    </xf>
    <xf numFmtId="0" fontId="4" fillId="0" borderId="58"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75" xfId="0" applyNumberFormat="1" applyFont="1" applyFill="1" applyBorder="1" applyAlignment="1" applyProtection="1">
      <alignment horizontal="center" vertical="center" shrinkToFit="1"/>
      <protection/>
    </xf>
    <xf numFmtId="0" fontId="77" fillId="33" borderId="59" xfId="0" applyNumberFormat="1" applyFont="1" applyFill="1" applyBorder="1" applyAlignment="1" applyProtection="1">
      <alignment horizontal="left" vertical="center" shrinkToFit="1"/>
      <protection/>
    </xf>
    <xf numFmtId="0" fontId="79" fillId="33" borderId="53" xfId="0" applyNumberFormat="1" applyFont="1" applyFill="1" applyBorder="1" applyAlignment="1" applyProtection="1">
      <alignment horizontal="right" vertical="center"/>
      <protection/>
    </xf>
    <xf numFmtId="0" fontId="75" fillId="33" borderId="68" xfId="0" applyNumberFormat="1" applyFont="1" applyFill="1" applyBorder="1" applyAlignment="1" applyProtection="1">
      <alignment horizontal="right" vertical="center"/>
      <protection/>
    </xf>
    <xf numFmtId="0" fontId="4" fillId="0" borderId="54" xfId="0" applyNumberFormat="1" applyFont="1" applyFill="1" applyBorder="1" applyAlignment="1" applyProtection="1">
      <alignment horizontal="center" vertical="center" shrinkToFit="1"/>
      <protection/>
    </xf>
    <xf numFmtId="0" fontId="4" fillId="0" borderId="66" xfId="0" applyNumberFormat="1" applyFont="1" applyFill="1" applyBorder="1" applyAlignment="1" applyProtection="1">
      <alignment horizontal="center" vertical="center" shrinkToFit="1"/>
      <protection/>
    </xf>
    <xf numFmtId="0" fontId="4" fillId="0" borderId="66"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vertical="center" shrinkToFit="1"/>
      <protection/>
    </xf>
    <xf numFmtId="0" fontId="5" fillId="0" borderId="71" xfId="0" applyNumberFormat="1" applyFont="1" applyFill="1" applyBorder="1" applyAlignment="1" applyProtection="1">
      <alignment vertical="center" shrinkToFit="1"/>
      <protection/>
    </xf>
    <xf numFmtId="0" fontId="4" fillId="0" borderId="71"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horizontal="center" vertical="center" shrinkToFit="1"/>
      <protection/>
    </xf>
    <xf numFmtId="0" fontId="75" fillId="33" borderId="68" xfId="0" applyNumberFormat="1" applyFont="1" applyFill="1" applyBorder="1" applyAlignment="1" applyProtection="1">
      <alignment horizontal="left" vertical="center"/>
      <protection/>
    </xf>
    <xf numFmtId="195" fontId="4" fillId="0" borderId="66" xfId="0" applyNumberFormat="1" applyFont="1" applyFill="1" applyBorder="1" applyAlignment="1" applyProtection="1">
      <alignment horizontal="center" vertical="center" shrinkToFit="1"/>
      <protection/>
    </xf>
    <xf numFmtId="195" fontId="4" fillId="0" borderId="55" xfId="0" applyNumberFormat="1" applyFont="1" applyFill="1" applyBorder="1" applyAlignment="1" applyProtection="1">
      <alignment horizontal="center" vertical="center" shrinkToFit="1"/>
      <protection/>
    </xf>
    <xf numFmtId="195" fontId="4" fillId="0" borderId="54" xfId="0" applyNumberFormat="1" applyFont="1" applyFill="1" applyBorder="1" applyAlignment="1" applyProtection="1">
      <alignment horizontal="center" vertical="center" shrinkToFit="1"/>
      <protection/>
    </xf>
    <xf numFmtId="195" fontId="4" fillId="0" borderId="76" xfId="0" applyNumberFormat="1" applyFont="1" applyFill="1" applyBorder="1" applyAlignment="1" applyProtection="1">
      <alignment horizontal="center" vertical="center" shrinkToFit="1"/>
      <protection/>
    </xf>
    <xf numFmtId="0" fontId="4" fillId="0" borderId="77" xfId="0" applyNumberFormat="1" applyFont="1" applyFill="1" applyBorder="1" applyAlignment="1" applyProtection="1">
      <alignment horizontal="center" vertical="center" shrinkToFit="1"/>
      <protection/>
    </xf>
    <xf numFmtId="0" fontId="7" fillId="33" borderId="59" xfId="0" applyNumberFormat="1" applyFont="1" applyFill="1" applyBorder="1" applyAlignment="1" applyProtection="1">
      <alignment horizontal="left" vertical="center" shrinkToFit="1"/>
      <protection/>
    </xf>
    <xf numFmtId="0" fontId="21" fillId="0" borderId="54" xfId="0" applyFont="1" applyBorder="1" applyAlignment="1">
      <alignment horizontal="center" vertical="center"/>
    </xf>
    <xf numFmtId="0" fontId="21" fillId="0" borderId="66" xfId="0" applyFont="1" applyBorder="1" applyAlignment="1">
      <alignment horizontal="center" vertical="center"/>
    </xf>
    <xf numFmtId="0" fontId="21" fillId="0" borderId="55" xfId="0" applyFont="1" applyBorder="1" applyAlignment="1">
      <alignment horizontal="center" vertical="center"/>
    </xf>
    <xf numFmtId="0" fontId="21" fillId="0" borderId="76" xfId="0" applyFont="1" applyBorder="1" applyAlignment="1">
      <alignment horizontal="center" vertical="center"/>
    </xf>
    <xf numFmtId="0" fontId="23" fillId="34" borderId="78" xfId="0" applyFont="1" applyFill="1" applyBorder="1" applyAlignment="1">
      <alignment horizontal="center" vertical="center" shrinkToFit="1"/>
    </xf>
    <xf numFmtId="194" fontId="21" fillId="0" borderId="54" xfId="0" applyNumberFormat="1" applyFont="1" applyBorder="1" applyAlignment="1">
      <alignment horizontal="center" vertical="center"/>
    </xf>
    <xf numFmtId="194" fontId="21" fillId="0" borderId="66" xfId="0" applyNumberFormat="1" applyFont="1" applyBorder="1" applyAlignment="1">
      <alignment horizontal="center" vertical="center"/>
    </xf>
    <xf numFmtId="0" fontId="73" fillId="0" borderId="26" xfId="0" applyNumberFormat="1" applyFont="1" applyFill="1" applyBorder="1" applyAlignment="1" applyProtection="1">
      <alignment horizontal="center" vertical="center"/>
      <protection/>
    </xf>
    <xf numFmtId="0" fontId="73" fillId="0" borderId="15" xfId="0" applyNumberFormat="1" applyFont="1" applyFill="1" applyBorder="1" applyAlignment="1" applyProtection="1">
      <alignment horizontal="center" vertical="center"/>
      <protection/>
    </xf>
    <xf numFmtId="0" fontId="73" fillId="0" borderId="18" xfId="0" applyNumberFormat="1" applyFont="1" applyFill="1" applyBorder="1" applyAlignment="1" applyProtection="1">
      <alignment horizontal="center" vertical="center"/>
      <protection/>
    </xf>
    <xf numFmtId="0" fontId="73" fillId="0" borderId="79" xfId="0" applyNumberFormat="1" applyFont="1" applyFill="1" applyBorder="1" applyAlignment="1" applyProtection="1">
      <alignment horizontal="center" vertical="center"/>
      <protection/>
    </xf>
    <xf numFmtId="0" fontId="77" fillId="34" borderId="12" xfId="0" applyNumberFormat="1" applyFont="1" applyFill="1" applyBorder="1" applyAlignment="1" applyProtection="1">
      <alignment horizontal="center" vertical="center" shrinkToFit="1"/>
      <protection/>
    </xf>
    <xf numFmtId="194" fontId="73" fillId="0" borderId="54" xfId="0" applyNumberFormat="1" applyFont="1" applyFill="1" applyBorder="1" applyAlignment="1" applyProtection="1">
      <alignment horizontal="center" vertical="center"/>
      <protection/>
    </xf>
    <xf numFmtId="194" fontId="73" fillId="0" borderId="66" xfId="0" applyNumberFormat="1" applyFont="1" applyFill="1" applyBorder="1" applyAlignment="1" applyProtection="1">
      <alignment horizontal="center" vertical="center"/>
      <protection/>
    </xf>
    <xf numFmtId="194" fontId="73" fillId="0" borderId="55" xfId="0" applyNumberFormat="1" applyFont="1" applyFill="1" applyBorder="1" applyAlignment="1" applyProtection="1">
      <alignment horizontal="center" vertical="center"/>
      <protection/>
    </xf>
    <xf numFmtId="194" fontId="5" fillId="0" borderId="55" xfId="0" applyNumberFormat="1" applyFont="1" applyFill="1" applyBorder="1" applyAlignment="1" applyProtection="1">
      <alignment horizontal="center" vertical="center"/>
      <protection/>
    </xf>
    <xf numFmtId="194" fontId="5" fillId="0" borderId="54" xfId="0" applyNumberFormat="1" applyFont="1" applyFill="1" applyBorder="1" applyAlignment="1" applyProtection="1">
      <alignment horizontal="center" vertical="center"/>
      <protection/>
    </xf>
    <xf numFmtId="194" fontId="5" fillId="0" borderId="66" xfId="0" applyNumberFormat="1" applyFont="1" applyFill="1" applyBorder="1" applyAlignment="1" applyProtection="1">
      <alignment horizontal="center" vertical="center"/>
      <protection/>
    </xf>
    <xf numFmtId="194" fontId="5" fillId="0" borderId="76" xfId="0" applyNumberFormat="1" applyFont="1" applyFill="1" applyBorder="1" applyAlignment="1" applyProtection="1">
      <alignment horizontal="center" vertical="center"/>
      <protection/>
    </xf>
    <xf numFmtId="194" fontId="6" fillId="34" borderId="78" xfId="0" applyNumberFormat="1" applyFont="1" applyFill="1" applyBorder="1" applyAlignment="1" applyProtection="1">
      <alignment horizontal="center" vertical="center" shrinkToFit="1"/>
      <protection/>
    </xf>
    <xf numFmtId="0" fontId="74" fillId="0" borderId="53" xfId="0" applyFont="1" applyBorder="1" applyAlignment="1">
      <alignment vertical="center"/>
    </xf>
    <xf numFmtId="0" fontId="75" fillId="33" borderId="68" xfId="0" applyNumberFormat="1" applyFont="1" applyFill="1" applyBorder="1" applyAlignment="1" applyProtection="1">
      <alignment horizontal="left" vertical="center" shrinkToFit="1"/>
      <protection/>
    </xf>
    <xf numFmtId="0" fontId="75" fillId="33" borderId="36" xfId="0" applyNumberFormat="1" applyFont="1" applyFill="1" applyBorder="1" applyAlignment="1" applyProtection="1">
      <alignment horizontal="left" vertical="center" shrinkToFit="1"/>
      <protection/>
    </xf>
    <xf numFmtId="194" fontId="21" fillId="0" borderId="76" xfId="0" applyNumberFormat="1" applyFont="1" applyBorder="1" applyAlignment="1">
      <alignment horizontal="center" vertical="center"/>
    </xf>
    <xf numFmtId="0" fontId="4" fillId="0" borderId="76" xfId="0" applyNumberFormat="1" applyFont="1" applyFill="1" applyBorder="1" applyAlignment="1" applyProtection="1">
      <alignment vertical="center" shrinkToFit="1"/>
      <protection/>
    </xf>
    <xf numFmtId="195" fontId="4" fillId="0" borderId="77" xfId="0" applyNumberFormat="1" applyFont="1" applyFill="1" applyBorder="1" applyAlignment="1" applyProtection="1">
      <alignment horizontal="center" vertical="center" shrinkToFit="1"/>
      <protection/>
    </xf>
    <xf numFmtId="0" fontId="75" fillId="33" borderId="80" xfId="0" applyNumberFormat="1" applyFont="1" applyFill="1" applyBorder="1" applyAlignment="1" applyProtection="1">
      <alignment horizontal="left" vertical="center"/>
      <protection/>
    </xf>
    <xf numFmtId="0" fontId="77" fillId="33" borderId="81" xfId="0" applyNumberFormat="1" applyFont="1" applyFill="1" applyBorder="1" applyAlignment="1" applyProtection="1">
      <alignment horizontal="left" vertical="center"/>
      <protection/>
    </xf>
    <xf numFmtId="194" fontId="73" fillId="0" borderId="64" xfId="0" applyNumberFormat="1" applyFont="1" applyFill="1" applyBorder="1" applyAlignment="1" applyProtection="1">
      <alignment horizontal="left" vertical="center" shrinkToFit="1"/>
      <protection/>
    </xf>
    <xf numFmtId="0" fontId="73" fillId="0" borderId="82" xfId="0" applyNumberFormat="1" applyFont="1" applyFill="1" applyBorder="1" applyAlignment="1" applyProtection="1">
      <alignment horizontal="left" vertical="center"/>
      <protection/>
    </xf>
    <xf numFmtId="0" fontId="21" fillId="0" borderId="0" xfId="0" applyFont="1" applyBorder="1" applyAlignment="1">
      <alignment horizontal="center" vertical="center"/>
    </xf>
    <xf numFmtId="0" fontId="73" fillId="0" borderId="83" xfId="0" applyNumberFormat="1" applyFont="1" applyFill="1" applyBorder="1" applyAlignment="1" applyProtection="1">
      <alignment horizontal="center" vertical="center"/>
      <protection/>
    </xf>
    <xf numFmtId="194" fontId="73" fillId="0" borderId="64" xfId="0" applyNumberFormat="1" applyFont="1" applyFill="1" applyBorder="1" applyAlignment="1" applyProtection="1">
      <alignment horizontal="center" vertical="center"/>
      <protection/>
    </xf>
    <xf numFmtId="0" fontId="73" fillId="0" borderId="64" xfId="0" applyNumberFormat="1" applyFont="1" applyFill="1" applyBorder="1" applyAlignment="1" applyProtection="1">
      <alignment horizontal="left" vertical="center"/>
      <protection/>
    </xf>
    <xf numFmtId="0" fontId="75" fillId="33" borderId="68" xfId="0" applyNumberFormat="1" applyFont="1" applyFill="1" applyBorder="1" applyAlignment="1" applyProtection="1">
      <alignment horizontal="right" vertical="center" shrinkToFit="1"/>
      <protection/>
    </xf>
    <xf numFmtId="0" fontId="75" fillId="34" borderId="68" xfId="0" applyNumberFormat="1" applyFont="1" applyFill="1" applyBorder="1" applyAlignment="1" applyProtection="1">
      <alignment vertical="center"/>
      <protection/>
    </xf>
    <xf numFmtId="0" fontId="73" fillId="0" borderId="64" xfId="0" applyNumberFormat="1" applyFont="1" applyFill="1" applyBorder="1" applyAlignment="1" applyProtection="1">
      <alignment horizontal="left" vertical="center" shrinkToFit="1"/>
      <protection/>
    </xf>
    <xf numFmtId="0" fontId="72" fillId="0" borderId="17" xfId="0" applyNumberFormat="1" applyFont="1" applyFill="1" applyBorder="1" applyAlignment="1" applyProtection="1">
      <alignment vertical="center" shrinkToFit="1"/>
      <protection/>
    </xf>
    <xf numFmtId="195" fontId="72" fillId="0" borderId="67" xfId="0" applyNumberFormat="1" applyFont="1" applyFill="1" applyBorder="1" applyAlignment="1" applyProtection="1">
      <alignment vertical="center" shrinkToFit="1"/>
      <protection/>
    </xf>
    <xf numFmtId="0" fontId="72" fillId="0" borderId="67" xfId="0" applyNumberFormat="1" applyFont="1" applyFill="1" applyBorder="1" applyAlignment="1" applyProtection="1">
      <alignment horizontal="center" vertical="center" shrinkToFit="1"/>
      <protection/>
    </xf>
    <xf numFmtId="9" fontId="15"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left"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49" fontId="16" fillId="0" borderId="0" xfId="0" applyNumberFormat="1" applyFont="1" applyFill="1" applyBorder="1" applyAlignment="1" applyProtection="1">
      <alignment horizontal="left" vertical="center" shrinkToFit="1"/>
      <protection/>
    </xf>
    <xf numFmtId="176" fontId="11" fillId="0" borderId="84" xfId="0" applyNumberFormat="1" applyFont="1" applyFill="1" applyBorder="1" applyAlignment="1" applyProtection="1">
      <alignment horizontal="left" vertical="center"/>
      <protection/>
    </xf>
    <xf numFmtId="176" fontId="11" fillId="0" borderId="27" xfId="0" applyNumberFormat="1" applyFont="1" applyFill="1" applyBorder="1" applyAlignment="1" applyProtection="1">
      <alignment horizontal="left" vertical="center"/>
      <protection/>
    </xf>
    <xf numFmtId="176" fontId="11" fillId="0" borderId="85" xfId="0" applyNumberFormat="1" applyFont="1" applyFill="1" applyBorder="1" applyAlignment="1" applyProtection="1">
      <alignment horizontal="left" vertical="center"/>
      <protection/>
    </xf>
    <xf numFmtId="176" fontId="4" fillId="0" borderId="85" xfId="0" applyNumberFormat="1" applyFont="1" applyFill="1" applyBorder="1" applyAlignment="1" applyProtection="1">
      <alignment horizontal="left" vertical="center"/>
      <protection/>
    </xf>
    <xf numFmtId="0" fontId="0" fillId="0" borderId="85" xfId="61" applyFont="1" applyBorder="1" applyAlignment="1">
      <alignment horizontal="center"/>
      <protection/>
    </xf>
    <xf numFmtId="0" fontId="0" fillId="0" borderId="0" xfId="61" applyFont="1" applyBorder="1">
      <alignment/>
      <protection/>
    </xf>
    <xf numFmtId="0" fontId="0" fillId="0" borderId="34" xfId="61" applyFont="1" applyBorder="1" applyAlignment="1">
      <alignment horizontal="center"/>
      <protection/>
    </xf>
    <xf numFmtId="0" fontId="0" fillId="0" borderId="0" xfId="61" applyFont="1" applyBorder="1" applyAlignment="1">
      <alignment/>
      <protection/>
    </xf>
    <xf numFmtId="176" fontId="13" fillId="0" borderId="85" xfId="0" applyNumberFormat="1" applyFont="1" applyFill="1" applyBorder="1" applyAlignment="1" applyProtection="1">
      <alignment horizontal="left" vertical="center"/>
      <protection/>
    </xf>
    <xf numFmtId="0" fontId="0" fillId="0" borderId="0" xfId="61" applyFont="1" applyBorder="1" applyAlignment="1">
      <alignment horizontal="center"/>
      <protection/>
    </xf>
    <xf numFmtId="176" fontId="13" fillId="0" borderId="86" xfId="0" applyNumberFormat="1" applyFont="1" applyFill="1" applyBorder="1" applyAlignment="1" applyProtection="1">
      <alignment horizontal="left" vertical="center"/>
      <protection/>
    </xf>
    <xf numFmtId="176" fontId="13" fillId="0" borderId="29" xfId="0" applyNumberFormat="1" applyFont="1" applyFill="1" applyBorder="1" applyAlignment="1" applyProtection="1">
      <alignment horizontal="left" vertical="center"/>
      <protection/>
    </xf>
    <xf numFmtId="0" fontId="72" fillId="0" borderId="87" xfId="0" applyNumberFormat="1" applyFont="1" applyFill="1" applyBorder="1" applyAlignment="1" applyProtection="1">
      <alignment vertical="center" shrinkToFit="1"/>
      <protection/>
    </xf>
    <xf numFmtId="0" fontId="72" fillId="0" borderId="88" xfId="0" applyNumberFormat="1" applyFont="1" applyFill="1" applyBorder="1" applyAlignment="1" applyProtection="1">
      <alignment vertical="center" shrinkToFit="1"/>
      <protection/>
    </xf>
    <xf numFmtId="0" fontId="72" fillId="0" borderId="89" xfId="0" applyNumberFormat="1" applyFont="1" applyFill="1" applyBorder="1" applyAlignment="1" applyProtection="1">
      <alignment vertical="center" shrinkToFit="1"/>
      <protection/>
    </xf>
    <xf numFmtId="0" fontId="72" fillId="0" borderId="90" xfId="0" applyNumberFormat="1" applyFont="1" applyFill="1" applyBorder="1" applyAlignment="1" applyProtection="1">
      <alignment vertical="center" shrinkToFit="1"/>
      <protection/>
    </xf>
    <xf numFmtId="0" fontId="9" fillId="0" borderId="0" xfId="0" applyNumberFormat="1" applyFont="1" applyFill="1" applyBorder="1" applyAlignment="1" applyProtection="1">
      <alignment horizontal="left" vertical="center"/>
      <protection/>
    </xf>
    <xf numFmtId="0" fontId="0" fillId="0" borderId="0" xfId="0" applyAlignment="1">
      <alignment/>
    </xf>
    <xf numFmtId="200" fontId="72" fillId="0" borderId="91" xfId="0" applyNumberFormat="1" applyFont="1" applyFill="1" applyBorder="1" applyAlignment="1" applyProtection="1">
      <alignment horizontal="center" vertical="center" shrinkToFit="1"/>
      <protection/>
    </xf>
    <xf numFmtId="200" fontId="72" fillId="0" borderId="92" xfId="0" applyNumberFormat="1" applyFont="1" applyFill="1" applyBorder="1" applyAlignment="1" applyProtection="1">
      <alignment horizontal="center" vertical="center" shrinkToFit="1"/>
      <protection/>
    </xf>
    <xf numFmtId="200" fontId="72" fillId="0" borderId="93" xfId="0" applyNumberFormat="1" applyFont="1" applyFill="1" applyBorder="1" applyAlignment="1" applyProtection="1">
      <alignment horizontal="center" vertical="center" shrinkToFit="1"/>
      <protection/>
    </xf>
    <xf numFmtId="0" fontId="85" fillId="0" borderId="0" xfId="0" applyNumberFormat="1" applyFont="1" applyFill="1" applyBorder="1" applyAlignment="1" applyProtection="1">
      <alignment horizontal="left" vertical="center"/>
      <protection/>
    </xf>
    <xf numFmtId="210" fontId="72" fillId="0" borderId="26" xfId="0" applyNumberFormat="1" applyFont="1" applyFill="1" applyBorder="1" applyAlignment="1" applyProtection="1">
      <alignment vertical="center" shrinkToFit="1"/>
      <protection/>
    </xf>
    <xf numFmtId="201" fontId="72" fillId="0" borderId="56" xfId="0" applyNumberFormat="1" applyFont="1" applyFill="1" applyBorder="1" applyAlignment="1" applyProtection="1">
      <alignment horizontal="left" vertical="center" shrinkToFit="1"/>
      <protection/>
    </xf>
    <xf numFmtId="210" fontId="72" fillId="0" borderId="91" xfId="0" applyNumberFormat="1" applyFont="1" applyFill="1" applyBorder="1" applyAlignment="1" applyProtection="1">
      <alignment vertical="center" shrinkToFit="1"/>
      <protection/>
    </xf>
    <xf numFmtId="201" fontId="72" fillId="0" borderId="70" xfId="0" applyNumberFormat="1" applyFont="1" applyFill="1" applyBorder="1" applyAlignment="1" applyProtection="1">
      <alignment horizontal="left" vertical="center" shrinkToFit="1"/>
      <protection/>
    </xf>
    <xf numFmtId="210" fontId="72" fillId="0" borderId="92" xfId="0" applyNumberFormat="1" applyFont="1" applyFill="1" applyBorder="1" applyAlignment="1" applyProtection="1">
      <alignment vertical="center" shrinkToFit="1"/>
      <protection/>
    </xf>
    <xf numFmtId="0" fontId="86" fillId="0" borderId="0" xfId="0" applyNumberFormat="1" applyFont="1" applyFill="1" applyBorder="1" applyAlignment="1" applyProtection="1">
      <alignment horizontal="left" vertical="center"/>
      <protection/>
    </xf>
    <xf numFmtId="0" fontId="86" fillId="0" borderId="0" xfId="0" applyFont="1" applyAlignment="1">
      <alignment/>
    </xf>
    <xf numFmtId="0" fontId="2" fillId="0" borderId="0" xfId="0" applyNumberFormat="1" applyFont="1" applyFill="1" applyBorder="1" applyAlignment="1" applyProtection="1">
      <alignment vertical="center" textRotation="255"/>
      <protection/>
    </xf>
    <xf numFmtId="0" fontId="0" fillId="0" borderId="0" xfId="0" applyFill="1" applyBorder="1" applyAlignment="1">
      <alignment vertical="center" textRotation="255"/>
    </xf>
    <xf numFmtId="0" fontId="24" fillId="0" borderId="0" xfId="0" applyFont="1" applyAlignment="1">
      <alignment horizontal="left" vertical="center" indent="5"/>
    </xf>
    <xf numFmtId="0" fontId="25" fillId="0" borderId="0" xfId="0" applyFont="1" applyAlignment="1">
      <alignment horizontal="left" vertical="center" indent="5"/>
    </xf>
    <xf numFmtId="0" fontId="72" fillId="0" borderId="62" xfId="0" applyNumberFormat="1" applyFont="1" applyFill="1" applyBorder="1" applyAlignment="1" applyProtection="1">
      <alignment horizontal="center" vertical="center"/>
      <protection/>
    </xf>
    <xf numFmtId="0" fontId="73" fillId="0" borderId="26" xfId="0" applyNumberFormat="1" applyFont="1" applyFill="1" applyBorder="1" applyAlignment="1" applyProtection="1">
      <alignment vertical="center" shrinkToFit="1"/>
      <protection/>
    </xf>
    <xf numFmtId="0" fontId="72" fillId="0" borderId="16" xfId="0" applyNumberFormat="1" applyFont="1" applyFill="1" applyBorder="1" applyAlignment="1" applyProtection="1">
      <alignment horizontal="center" vertical="center"/>
      <protection/>
    </xf>
    <xf numFmtId="0" fontId="72" fillId="0" borderId="15" xfId="0" applyNumberFormat="1" applyFont="1" applyFill="1" applyBorder="1" applyAlignment="1" applyProtection="1">
      <alignment horizontal="center" vertical="center"/>
      <protection/>
    </xf>
    <xf numFmtId="0" fontId="74" fillId="0" borderId="0" xfId="0" applyNumberFormat="1" applyFont="1" applyFill="1" applyBorder="1" applyAlignment="1" applyProtection="1">
      <alignment horizontal="left" vertical="center"/>
      <protection/>
    </xf>
    <xf numFmtId="0" fontId="74" fillId="0" borderId="69" xfId="0" applyNumberFormat="1" applyFont="1" applyFill="1" applyBorder="1" applyAlignment="1" applyProtection="1">
      <alignment horizontal="left" vertical="center"/>
      <protection/>
    </xf>
    <xf numFmtId="0" fontId="73" fillId="0" borderId="94" xfId="0" applyNumberFormat="1" applyFont="1" applyFill="1" applyBorder="1" applyAlignment="1" applyProtection="1">
      <alignment horizontal="center" vertical="center"/>
      <protection/>
    </xf>
    <xf numFmtId="194" fontId="73" fillId="0" borderId="95" xfId="0" applyNumberFormat="1" applyFont="1" applyFill="1" applyBorder="1" applyAlignment="1" applyProtection="1">
      <alignment horizontal="center" vertical="center"/>
      <protection/>
    </xf>
    <xf numFmtId="0" fontId="73" fillId="0" borderId="96" xfId="0" applyNumberFormat="1" applyFont="1" applyFill="1" applyBorder="1" applyAlignment="1" applyProtection="1">
      <alignment horizontal="center" vertical="center"/>
      <protection/>
    </xf>
    <xf numFmtId="0" fontId="73" fillId="0" borderId="57" xfId="0" applyNumberFormat="1" applyFont="1" applyFill="1" applyBorder="1" applyAlignment="1" applyProtection="1">
      <alignment vertical="center" shrinkToFit="1"/>
      <protection/>
    </xf>
    <xf numFmtId="0" fontId="73" fillId="0" borderId="65" xfId="0" applyNumberFormat="1" applyFont="1" applyFill="1" applyBorder="1" applyAlignment="1" applyProtection="1">
      <alignment vertical="center" shrinkToFit="1"/>
      <protection/>
    </xf>
    <xf numFmtId="0" fontId="85" fillId="0" borderId="58" xfId="0" applyNumberFormat="1" applyFont="1" applyFill="1" applyBorder="1" applyAlignment="1" applyProtection="1">
      <alignment horizontal="right" vertical="center"/>
      <protection/>
    </xf>
    <xf numFmtId="49" fontId="72" fillId="0" borderId="25"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77" fillId="33" borderId="78" xfId="0" applyNumberFormat="1" applyFont="1" applyFill="1" applyBorder="1" applyAlignment="1" applyProtection="1">
      <alignment horizontal="center" vertical="center" shrinkToFit="1"/>
      <protection/>
    </xf>
    <xf numFmtId="0" fontId="75" fillId="33" borderId="53" xfId="0" applyNumberFormat="1" applyFont="1" applyFill="1" applyBorder="1" applyAlignment="1" applyProtection="1">
      <alignment horizontal="center" vertical="center"/>
      <protection/>
    </xf>
    <xf numFmtId="0" fontId="79" fillId="33" borderId="95" xfId="0" applyNumberFormat="1" applyFont="1" applyFill="1" applyBorder="1" applyAlignment="1" applyProtection="1">
      <alignment vertical="center"/>
      <protection/>
    </xf>
    <xf numFmtId="194" fontId="72" fillId="0" borderId="58" xfId="0" applyNumberFormat="1" applyFont="1" applyFill="1" applyBorder="1" applyAlignment="1" applyProtection="1">
      <alignment horizontal="left" vertical="center" shrinkToFit="1"/>
      <protection/>
    </xf>
    <xf numFmtId="49" fontId="87" fillId="0" borderId="74" xfId="0" applyNumberFormat="1" applyFont="1" applyFill="1" applyBorder="1" applyAlignment="1" applyProtection="1">
      <alignment horizontal="center" vertical="center"/>
      <protection/>
    </xf>
    <xf numFmtId="196" fontId="72" fillId="0" borderId="97" xfId="0" applyNumberFormat="1" applyFont="1" applyFill="1" applyBorder="1" applyAlignment="1" applyProtection="1">
      <alignment horizontal="center" vertical="center"/>
      <protection/>
    </xf>
    <xf numFmtId="0" fontId="75" fillId="33" borderId="36" xfId="0" applyNumberFormat="1" applyFont="1" applyFill="1" applyBorder="1" applyAlignment="1" applyProtection="1">
      <alignment horizontal="right" vertical="center"/>
      <protection/>
    </xf>
    <xf numFmtId="0" fontId="73" fillId="0" borderId="26" xfId="0" applyNumberFormat="1" applyFont="1" applyFill="1" applyBorder="1" applyAlignment="1" applyProtection="1">
      <alignment horizontal="right" vertical="center"/>
      <protection/>
    </xf>
    <xf numFmtId="0" fontId="73" fillId="0" borderId="15" xfId="0" applyNumberFormat="1" applyFont="1" applyFill="1" applyBorder="1" applyAlignment="1" applyProtection="1">
      <alignment horizontal="right" vertical="center"/>
      <protection/>
    </xf>
    <xf numFmtId="0" fontId="73" fillId="0" borderId="18" xfId="0" applyNumberFormat="1" applyFont="1" applyFill="1" applyBorder="1" applyAlignment="1" applyProtection="1">
      <alignment horizontal="right" vertical="center"/>
      <protection/>
    </xf>
    <xf numFmtId="0" fontId="5" fillId="0" borderId="18" xfId="0" applyNumberFormat="1" applyFont="1" applyFill="1" applyBorder="1" applyAlignment="1" applyProtection="1">
      <alignment horizontal="right" vertical="center"/>
      <protection/>
    </xf>
    <xf numFmtId="0" fontId="5" fillId="0" borderId="26" xfId="0" applyNumberFormat="1" applyFont="1" applyFill="1" applyBorder="1" applyAlignment="1" applyProtection="1">
      <alignment horizontal="right" vertical="center"/>
      <protection/>
    </xf>
    <xf numFmtId="0" fontId="5" fillId="0" borderId="15" xfId="0" applyNumberFormat="1" applyFont="1" applyFill="1" applyBorder="1" applyAlignment="1" applyProtection="1">
      <alignment horizontal="right" vertical="center"/>
      <protection/>
    </xf>
    <xf numFmtId="0" fontId="5" fillId="0" borderId="79" xfId="0" applyNumberFormat="1" applyFont="1" applyFill="1" applyBorder="1" applyAlignment="1" applyProtection="1">
      <alignment horizontal="right" vertical="center"/>
      <protection/>
    </xf>
    <xf numFmtId="0" fontId="6" fillId="34" borderId="12" xfId="0" applyNumberFormat="1" applyFont="1" applyFill="1" applyBorder="1" applyAlignment="1" applyProtection="1">
      <alignment horizontal="right" vertical="center" shrinkToFit="1"/>
      <protection/>
    </xf>
    <xf numFmtId="0" fontId="75" fillId="33" borderId="59" xfId="0" applyNumberFormat="1" applyFont="1" applyFill="1" applyBorder="1" applyAlignment="1" applyProtection="1">
      <alignment vertical="center"/>
      <protection/>
    </xf>
    <xf numFmtId="194" fontId="73" fillId="0" borderId="56" xfId="0" applyNumberFormat="1" applyFont="1" applyFill="1" applyBorder="1" applyAlignment="1" applyProtection="1">
      <alignment vertical="center" shrinkToFit="1"/>
      <protection/>
    </xf>
    <xf numFmtId="194" fontId="73" fillId="0" borderId="57" xfId="0" applyNumberFormat="1" applyFont="1" applyFill="1" applyBorder="1" applyAlignment="1" applyProtection="1">
      <alignment vertical="center" shrinkToFit="1"/>
      <protection/>
    </xf>
    <xf numFmtId="194" fontId="73" fillId="0" borderId="58" xfId="0" applyNumberFormat="1" applyFont="1" applyFill="1" applyBorder="1" applyAlignment="1" applyProtection="1">
      <alignment vertical="center" shrinkToFit="1"/>
      <protection/>
    </xf>
    <xf numFmtId="194" fontId="73" fillId="0" borderId="77" xfId="0" applyNumberFormat="1" applyFont="1" applyFill="1" applyBorder="1" applyAlignment="1" applyProtection="1">
      <alignment vertical="center" shrinkToFit="1"/>
      <protection/>
    </xf>
    <xf numFmtId="194" fontId="77" fillId="34" borderId="53" xfId="0" applyNumberFormat="1" applyFont="1" applyFill="1" applyBorder="1" applyAlignment="1" applyProtection="1">
      <alignment vertical="center" shrinkToFit="1"/>
      <protection/>
    </xf>
    <xf numFmtId="202" fontId="88" fillId="0" borderId="56" xfId="0" applyNumberFormat="1" applyFont="1" applyBorder="1" applyAlignment="1">
      <alignment vertical="center" shrinkToFit="1"/>
    </xf>
    <xf numFmtId="202" fontId="88" fillId="0" borderId="77" xfId="0" applyNumberFormat="1" applyFont="1" applyBorder="1" applyAlignment="1">
      <alignment vertical="center" shrinkToFit="1"/>
    </xf>
    <xf numFmtId="0" fontId="75" fillId="33" borderId="98" xfId="0" applyNumberFormat="1" applyFont="1" applyFill="1" applyBorder="1" applyAlignment="1" applyProtection="1">
      <alignment horizontal="right" vertical="center"/>
      <protection/>
    </xf>
    <xf numFmtId="0" fontId="73" fillId="0" borderId="99" xfId="0" applyNumberFormat="1" applyFont="1" applyFill="1" applyBorder="1" applyAlignment="1" applyProtection="1">
      <alignment horizontal="right" vertical="center"/>
      <protection/>
    </xf>
    <xf numFmtId="0" fontId="73" fillId="0" borderId="100" xfId="0" applyNumberFormat="1" applyFont="1" applyFill="1" applyBorder="1" applyAlignment="1" applyProtection="1">
      <alignment horizontal="right" vertical="center"/>
      <protection/>
    </xf>
    <xf numFmtId="0" fontId="73" fillId="0" borderId="17" xfId="0" applyNumberFormat="1" applyFont="1" applyFill="1" applyBorder="1" applyAlignment="1" applyProtection="1">
      <alignment horizontal="right" vertical="center"/>
      <protection/>
    </xf>
    <xf numFmtId="0" fontId="72" fillId="0" borderId="28" xfId="0" applyNumberFormat="1" applyFont="1" applyFill="1" applyBorder="1" applyAlignment="1" applyProtection="1">
      <alignment vertical="center" shrinkToFit="1"/>
      <protection/>
    </xf>
    <xf numFmtId="0" fontId="4" fillId="0" borderId="26" xfId="0" applyNumberFormat="1" applyFont="1" applyFill="1" applyBorder="1" applyAlignment="1" applyProtection="1">
      <alignment horizontal="left" vertical="center" shrinkToFit="1"/>
      <protection/>
    </xf>
    <xf numFmtId="0" fontId="0" fillId="0" borderId="26" xfId="0" applyBorder="1" applyAlignment="1">
      <alignment horizontal="left" vertical="center" shrinkToFit="1"/>
    </xf>
    <xf numFmtId="0" fontId="0" fillId="0" borderId="56" xfId="0" applyBorder="1" applyAlignment="1">
      <alignment horizontal="left" vertical="center" shrinkToFit="1"/>
    </xf>
    <xf numFmtId="0" fontId="4" fillId="0" borderId="101" xfId="0" applyNumberFormat="1" applyFont="1" applyFill="1" applyBorder="1" applyAlignment="1" applyProtection="1">
      <alignment vertical="center" shrinkToFit="1"/>
      <protection/>
    </xf>
    <xf numFmtId="0" fontId="4" fillId="0" borderId="15" xfId="0" applyNumberFormat="1" applyFont="1" applyFill="1" applyBorder="1" applyAlignment="1" applyProtection="1">
      <alignment vertical="center" shrinkToFit="1"/>
      <protection/>
    </xf>
    <xf numFmtId="0" fontId="4" fillId="0" borderId="57" xfId="0" applyNumberFormat="1" applyFont="1" applyFill="1" applyBorder="1" applyAlignment="1" applyProtection="1">
      <alignment vertical="center" shrinkToFit="1"/>
      <protection/>
    </xf>
    <xf numFmtId="0" fontId="4" fillId="0" borderId="89" xfId="0" applyNumberFormat="1" applyFont="1" applyFill="1" applyBorder="1" applyAlignment="1" applyProtection="1">
      <alignment horizontal="left" vertical="center" shrinkToFit="1"/>
      <protection/>
    </xf>
    <xf numFmtId="0" fontId="4" fillId="0" borderId="15"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left" vertical="center" shrinkToFit="1"/>
      <protection/>
    </xf>
    <xf numFmtId="194" fontId="72" fillId="0" borderId="19" xfId="0" applyNumberFormat="1" applyFont="1" applyFill="1" applyBorder="1" applyAlignment="1" applyProtection="1">
      <alignment horizontal="center" vertical="center"/>
      <protection/>
    </xf>
    <xf numFmtId="0" fontId="5" fillId="0" borderId="102" xfId="0" applyNumberFormat="1" applyFont="1" applyFill="1" applyBorder="1" applyAlignment="1" applyProtection="1">
      <alignment horizontal="left" vertical="center" shrinkToFit="1"/>
      <protection/>
    </xf>
    <xf numFmtId="0" fontId="5" fillId="0" borderId="16" xfId="0" applyNumberFormat="1" applyFont="1" applyFill="1" applyBorder="1" applyAlignment="1" applyProtection="1">
      <alignment horizontal="left" vertical="center" shrinkToFit="1"/>
      <protection/>
    </xf>
    <xf numFmtId="0" fontId="4" fillId="0" borderId="79" xfId="0" applyNumberFormat="1" applyFont="1" applyFill="1" applyBorder="1" applyAlignment="1" applyProtection="1">
      <alignment horizontal="left" vertical="center" shrinkToFit="1"/>
      <protection/>
    </xf>
    <xf numFmtId="0" fontId="0" fillId="0" borderId="79" xfId="0" applyBorder="1" applyAlignment="1">
      <alignment vertical="center" shrinkToFit="1"/>
    </xf>
    <xf numFmtId="0" fontId="0" fillId="0" borderId="77" xfId="0" applyBorder="1" applyAlignment="1">
      <alignment vertical="center" shrinkToFit="1"/>
    </xf>
    <xf numFmtId="0" fontId="0" fillId="0" borderId="15" xfId="0" applyBorder="1" applyAlignment="1">
      <alignment vertical="center" shrinkToFit="1"/>
    </xf>
    <xf numFmtId="0" fontId="0" fillId="0" borderId="57" xfId="0" applyBorder="1" applyAlignment="1">
      <alignment vertical="center" shrinkToFit="1"/>
    </xf>
    <xf numFmtId="0" fontId="4" fillId="0" borderId="89" xfId="0" applyFont="1" applyBorder="1" applyAlignment="1">
      <alignment shrinkToFit="1"/>
    </xf>
    <xf numFmtId="0" fontId="4" fillId="0" borderId="15" xfId="0" applyFont="1" applyBorder="1" applyAlignment="1">
      <alignment shrinkToFit="1"/>
    </xf>
    <xf numFmtId="0" fontId="4" fillId="0" borderId="57" xfId="0" applyFont="1" applyBorder="1" applyAlignment="1">
      <alignment shrinkToFit="1"/>
    </xf>
    <xf numFmtId="0" fontId="5" fillId="0" borderId="103" xfId="0" applyNumberFormat="1" applyFont="1" applyFill="1" applyBorder="1" applyAlignment="1" applyProtection="1">
      <alignment vertical="center" shrinkToFit="1"/>
      <protection/>
    </xf>
    <xf numFmtId="0" fontId="5" fillId="0" borderId="16" xfId="0" applyNumberFormat="1" applyFont="1" applyFill="1" applyBorder="1" applyAlignment="1" applyProtection="1">
      <alignment vertical="center" shrinkToFit="1"/>
      <protection/>
    </xf>
    <xf numFmtId="0" fontId="5" fillId="0" borderId="70" xfId="0" applyNumberFormat="1" applyFont="1" applyFill="1" applyBorder="1" applyAlignment="1" applyProtection="1">
      <alignment vertical="center" shrinkToFit="1"/>
      <protection/>
    </xf>
    <xf numFmtId="0" fontId="85" fillId="0" borderId="104" xfId="0" applyNumberFormat="1" applyFont="1" applyFill="1" applyBorder="1" applyAlignment="1" applyProtection="1">
      <alignment horizontal="left" vertical="center" shrinkToFit="1"/>
      <protection/>
    </xf>
    <xf numFmtId="0" fontId="85" fillId="0" borderId="105" xfId="0" applyNumberFormat="1" applyFont="1" applyFill="1" applyBorder="1" applyAlignment="1" applyProtection="1">
      <alignment horizontal="left" vertical="center" shrinkToFit="1"/>
      <protection/>
    </xf>
    <xf numFmtId="0" fontId="4" fillId="0" borderId="106" xfId="0" applyNumberFormat="1" applyFont="1" applyFill="1" applyBorder="1" applyAlignment="1" applyProtection="1">
      <alignment horizontal="left" vertical="center" shrinkToFit="1"/>
      <protection/>
    </xf>
    <xf numFmtId="0" fontId="4" fillId="0" borderId="79" xfId="0" applyNumberFormat="1" applyFont="1" applyFill="1" applyBorder="1" applyAlignment="1" applyProtection="1">
      <alignment horizontal="center" vertical="center" shrinkToFit="1"/>
      <protection/>
    </xf>
    <xf numFmtId="0" fontId="0" fillId="0" borderId="77" xfId="0" applyBorder="1" applyAlignment="1">
      <alignment horizontal="center" vertical="center" shrinkToFit="1"/>
    </xf>
    <xf numFmtId="0" fontId="4" fillId="0" borderId="26"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77" xfId="0" applyNumberFormat="1" applyFont="1" applyFill="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shrinkToFit="1"/>
      <protection/>
    </xf>
    <xf numFmtId="0" fontId="4" fillId="0" borderId="57" xfId="0" applyNumberFormat="1" applyFont="1" applyFill="1" applyBorder="1" applyAlignment="1" applyProtection="1">
      <alignment horizontal="center" vertical="center" shrinkToFit="1"/>
      <protection/>
    </xf>
    <xf numFmtId="0" fontId="0" fillId="0" borderId="57" xfId="0" applyBorder="1" applyAlignment="1">
      <alignment horizontal="center" vertical="center" shrinkToFit="1"/>
    </xf>
    <xf numFmtId="0" fontId="89" fillId="0" borderId="84" xfId="0" applyNumberFormat="1" applyFont="1" applyFill="1" applyBorder="1" applyAlignment="1" applyProtection="1">
      <alignment horizontal="center" vertical="center"/>
      <protection/>
    </xf>
    <xf numFmtId="0" fontId="74" fillId="0" borderId="27" xfId="0" applyFont="1" applyBorder="1" applyAlignment="1">
      <alignment vertical="center"/>
    </xf>
    <xf numFmtId="0" fontId="74" fillId="0" borderId="107" xfId="0" applyFont="1" applyBorder="1" applyAlignment="1">
      <alignment vertical="center"/>
    </xf>
    <xf numFmtId="0" fontId="81" fillId="0" borderId="27" xfId="0" applyNumberFormat="1" applyFont="1" applyFill="1" applyBorder="1" applyAlignment="1" applyProtection="1">
      <alignment horizontal="left" vertical="center" shrinkToFit="1"/>
      <protection/>
    </xf>
    <xf numFmtId="0" fontId="81" fillId="0" borderId="12" xfId="0" applyNumberFormat="1" applyFont="1" applyFill="1" applyBorder="1" applyAlignment="1" applyProtection="1">
      <alignment horizontal="left" vertical="center" shrinkToFit="1"/>
      <protection/>
    </xf>
    <xf numFmtId="0" fontId="82" fillId="35" borderId="14" xfId="0" applyNumberFormat="1" applyFont="1" applyFill="1" applyBorder="1" applyAlignment="1" applyProtection="1">
      <alignment horizontal="center" vertical="center"/>
      <protection/>
    </xf>
    <xf numFmtId="0" fontId="0" fillId="0" borderId="14" xfId="0" applyBorder="1" applyAlignment="1">
      <alignment vertical="center"/>
    </xf>
    <xf numFmtId="0" fontId="72" fillId="0" borderId="108" xfId="0" applyNumberFormat="1" applyFont="1" applyFill="1" applyBorder="1" applyAlignment="1" applyProtection="1">
      <alignment horizontal="left" vertical="top" wrapText="1"/>
      <protection/>
    </xf>
    <xf numFmtId="0" fontId="74" fillId="0" borderId="109" xfId="0" applyFont="1" applyFill="1" applyBorder="1" applyAlignment="1">
      <alignment vertical="top" wrapText="1"/>
    </xf>
    <xf numFmtId="0" fontId="74" fillId="0" borderId="40" xfId="0" applyFont="1" applyFill="1" applyBorder="1" applyAlignment="1">
      <alignment vertical="top" wrapText="1"/>
    </xf>
    <xf numFmtId="0" fontId="74" fillId="0" borderId="110" xfId="0" applyFont="1" applyFill="1" applyBorder="1" applyAlignment="1">
      <alignment vertical="top" wrapText="1"/>
    </xf>
    <xf numFmtId="0" fontId="74" fillId="0" borderId="0" xfId="0" applyFont="1" applyFill="1" applyBorder="1" applyAlignment="1">
      <alignment vertical="top" wrapText="1"/>
    </xf>
    <xf numFmtId="0" fontId="74" fillId="0" borderId="73" xfId="0" applyFont="1" applyFill="1" applyBorder="1" applyAlignment="1">
      <alignment vertical="top" wrapText="1"/>
    </xf>
    <xf numFmtId="0" fontId="74" fillId="0" borderId="111" xfId="0" applyFont="1" applyFill="1" applyBorder="1" applyAlignment="1">
      <alignment vertical="top" wrapText="1"/>
    </xf>
    <xf numFmtId="0" fontId="74" fillId="0" borderId="38" xfId="0" applyFont="1" applyFill="1" applyBorder="1" applyAlignment="1">
      <alignment vertical="top" wrapText="1"/>
    </xf>
    <xf numFmtId="0" fontId="74" fillId="0" borderId="112" xfId="0" applyFont="1" applyFill="1" applyBorder="1" applyAlignment="1">
      <alignment vertical="top" wrapText="1"/>
    </xf>
    <xf numFmtId="0" fontId="0" fillId="0" borderId="26" xfId="0" applyBorder="1" applyAlignment="1">
      <alignment vertical="center" shrinkToFit="1"/>
    </xf>
    <xf numFmtId="0" fontId="0" fillId="0" borderId="56" xfId="0" applyBorder="1" applyAlignment="1">
      <alignment vertical="center" shrinkToFit="1"/>
    </xf>
    <xf numFmtId="0" fontId="0" fillId="0" borderId="79" xfId="0" applyBorder="1" applyAlignment="1">
      <alignment horizontal="left" vertical="center" shrinkToFit="1"/>
    </xf>
    <xf numFmtId="0" fontId="0" fillId="0" borderId="77" xfId="0" applyBorder="1" applyAlignment="1">
      <alignment horizontal="left" vertical="center" shrinkToFit="1"/>
    </xf>
    <xf numFmtId="0" fontId="0" fillId="0" borderId="15" xfId="0" applyBorder="1" applyAlignment="1">
      <alignment horizontal="left" vertical="center" shrinkToFit="1"/>
    </xf>
    <xf numFmtId="0" fontId="0" fillId="0" borderId="57" xfId="0" applyBorder="1" applyAlignment="1">
      <alignment horizontal="left" vertical="center" shrinkToFit="1"/>
    </xf>
    <xf numFmtId="0" fontId="81" fillId="0" borderId="12" xfId="0" applyNumberFormat="1" applyFont="1" applyFill="1" applyBorder="1" applyAlignment="1" applyProtection="1">
      <alignment horizontal="center" vertical="center"/>
      <protection/>
    </xf>
    <xf numFmtId="0" fontId="81" fillId="0" borderId="53" xfId="0" applyNumberFormat="1" applyFont="1" applyFill="1" applyBorder="1" applyAlignment="1" applyProtection="1">
      <alignment horizontal="center" vertical="center"/>
      <protection/>
    </xf>
    <xf numFmtId="0" fontId="82" fillId="35" borderId="14" xfId="0" applyNumberFormat="1" applyFont="1" applyFill="1" applyBorder="1" applyAlignment="1" applyProtection="1">
      <alignment horizontal="center" vertical="center" shrinkToFit="1"/>
      <protection/>
    </xf>
    <xf numFmtId="0" fontId="82" fillId="35" borderId="60" xfId="0" applyNumberFormat="1" applyFont="1" applyFill="1" applyBorder="1" applyAlignment="1" applyProtection="1">
      <alignment horizontal="center" vertical="center" shrinkToFit="1"/>
      <protection/>
    </xf>
    <xf numFmtId="0" fontId="74" fillId="0" borderId="27" xfId="0" applyNumberFormat="1" applyFont="1" applyFill="1" applyBorder="1" applyAlignment="1" applyProtection="1">
      <alignment horizontal="center" vertical="center"/>
      <protection/>
    </xf>
    <xf numFmtId="0" fontId="74" fillId="0" borderId="12" xfId="0" applyNumberFormat="1" applyFont="1" applyFill="1" applyBorder="1" applyAlignment="1" applyProtection="1">
      <alignment horizontal="center" vertical="center"/>
      <protection/>
    </xf>
    <xf numFmtId="0" fontId="72" fillId="0" borderId="85" xfId="0" applyNumberFormat="1" applyFont="1" applyFill="1" applyBorder="1" applyAlignment="1" applyProtection="1">
      <alignment horizontal="center" vertical="center"/>
      <protection/>
    </xf>
    <xf numFmtId="0" fontId="74" fillId="0" borderId="0" xfId="0" applyFont="1" applyBorder="1" applyAlignment="1">
      <alignment vertical="center"/>
    </xf>
    <xf numFmtId="0" fontId="74" fillId="0" borderId="28" xfId="0" applyFont="1" applyBorder="1" applyAlignment="1">
      <alignment vertical="center"/>
    </xf>
    <xf numFmtId="0" fontId="74" fillId="0" borderId="19" xfId="0" applyNumberFormat="1" applyFont="1" applyFill="1" applyBorder="1" applyAlignment="1" applyProtection="1">
      <alignment horizontal="center" vertical="center"/>
      <protection/>
    </xf>
    <xf numFmtId="0" fontId="72" fillId="0" borderId="27" xfId="0" applyNumberFormat="1" applyFont="1" applyFill="1" applyBorder="1" applyAlignment="1" applyProtection="1">
      <alignment horizontal="left" vertical="center" shrinkToFit="1"/>
      <protection/>
    </xf>
    <xf numFmtId="0" fontId="72" fillId="0" borderId="107" xfId="0" applyNumberFormat="1" applyFont="1" applyFill="1" applyBorder="1" applyAlignment="1" applyProtection="1">
      <alignment horizontal="left" vertical="center" shrinkToFit="1"/>
      <protection/>
    </xf>
    <xf numFmtId="0" fontId="72" fillId="0" borderId="0" xfId="0" applyNumberFormat="1" applyFont="1" applyFill="1" applyBorder="1" applyAlignment="1" applyProtection="1">
      <alignment horizontal="left" vertical="center" shrinkToFit="1"/>
      <protection/>
    </xf>
    <xf numFmtId="0" fontId="72" fillId="0" borderId="28" xfId="0" applyNumberFormat="1" applyFont="1" applyFill="1" applyBorder="1" applyAlignment="1" applyProtection="1">
      <alignment horizontal="left" vertical="center" shrinkToFit="1"/>
      <protection/>
    </xf>
    <xf numFmtId="0" fontId="72" fillId="0" borderId="113" xfId="0" applyNumberFormat="1" applyFont="1" applyFill="1" applyBorder="1" applyAlignment="1" applyProtection="1">
      <alignment horizontal="center" vertical="center"/>
      <protection/>
    </xf>
    <xf numFmtId="0" fontId="74" fillId="0" borderId="38" xfId="0" applyFont="1" applyBorder="1" applyAlignment="1">
      <alignment horizontal="center" vertical="center"/>
    </xf>
    <xf numFmtId="0" fontId="74" fillId="0" borderId="114" xfId="0" applyFont="1" applyBorder="1" applyAlignment="1">
      <alignment horizontal="center" vertical="center"/>
    </xf>
    <xf numFmtId="0" fontId="72" fillId="0" borderId="38" xfId="0" applyNumberFormat="1" applyFont="1" applyFill="1" applyBorder="1" applyAlignment="1" applyProtection="1">
      <alignment horizontal="left" vertical="center" shrinkToFit="1"/>
      <protection/>
    </xf>
    <xf numFmtId="0" fontId="72" fillId="0" borderId="115" xfId="0" applyNumberFormat="1" applyFont="1" applyFill="1" applyBorder="1" applyAlignment="1" applyProtection="1">
      <alignment horizontal="left" vertical="center" shrinkToFit="1"/>
      <protection/>
    </xf>
    <xf numFmtId="0" fontId="72" fillId="0" borderId="116" xfId="0" applyNumberFormat="1" applyFont="1" applyFill="1" applyBorder="1" applyAlignment="1" applyProtection="1">
      <alignment horizontal="center" vertical="center"/>
      <protection/>
    </xf>
    <xf numFmtId="0" fontId="72" fillId="0" borderId="62" xfId="0" applyNumberFormat="1" applyFont="1" applyFill="1" applyBorder="1" applyAlignment="1" applyProtection="1">
      <alignment horizontal="center" vertical="center"/>
      <protection/>
    </xf>
    <xf numFmtId="0" fontId="85" fillId="35" borderId="19" xfId="0" applyNumberFormat="1" applyFont="1" applyFill="1" applyBorder="1" applyAlignment="1" applyProtection="1">
      <alignment horizontal="right" vertical="center"/>
      <protection/>
    </xf>
    <xf numFmtId="0" fontId="74" fillId="35" borderId="19" xfId="0" applyFont="1" applyFill="1" applyBorder="1" applyAlignment="1">
      <alignment vertical="center"/>
    </xf>
    <xf numFmtId="0" fontId="78" fillId="0" borderId="19" xfId="0" applyNumberFormat="1" applyFont="1" applyFill="1" applyBorder="1" applyAlignment="1" applyProtection="1">
      <alignment horizontal="center" vertical="center"/>
      <protection/>
    </xf>
    <xf numFmtId="0" fontId="74" fillId="0" borderId="19" xfId="0" applyFont="1" applyFill="1" applyBorder="1" applyAlignment="1">
      <alignment horizontal="center" vertical="center"/>
    </xf>
    <xf numFmtId="49" fontId="72" fillId="35" borderId="19" xfId="0" applyNumberFormat="1" applyFont="1" applyFill="1" applyBorder="1" applyAlignment="1" applyProtection="1">
      <alignment horizontal="center" vertical="center" shrinkToFit="1"/>
      <protection/>
    </xf>
    <xf numFmtId="0" fontId="72" fillId="35" borderId="19" xfId="0" applyFont="1" applyFill="1" applyBorder="1" applyAlignment="1">
      <alignment horizontal="center" vertical="center" shrinkToFit="1"/>
    </xf>
    <xf numFmtId="0" fontId="78" fillId="0" borderId="19" xfId="0" applyFont="1" applyFill="1" applyBorder="1" applyAlignment="1" applyProtection="1">
      <alignment horizontal="center" vertical="center"/>
      <protection/>
    </xf>
    <xf numFmtId="0" fontId="83" fillId="35" borderId="14" xfId="0" applyNumberFormat="1" applyFont="1" applyFill="1" applyBorder="1" applyAlignment="1" applyProtection="1">
      <alignment horizontal="center" vertical="center"/>
      <protection/>
    </xf>
    <xf numFmtId="0" fontId="82" fillId="35" borderId="0" xfId="0" applyNumberFormat="1" applyFont="1" applyFill="1" applyBorder="1" applyAlignment="1" applyProtection="1">
      <alignment horizontal="center" vertical="center" shrinkToFit="1"/>
      <protection/>
    </xf>
    <xf numFmtId="0" fontId="82" fillId="35" borderId="69" xfId="0" applyNumberFormat="1" applyFont="1" applyFill="1" applyBorder="1" applyAlignment="1" applyProtection="1">
      <alignment horizontal="center" vertical="center" shrinkToFit="1"/>
      <protection/>
    </xf>
    <xf numFmtId="0" fontId="85" fillId="35" borderId="19" xfId="0" applyNumberFormat="1" applyFont="1" applyFill="1" applyBorder="1" applyAlignment="1" applyProtection="1">
      <alignment horizontal="right" vertical="center" shrinkToFit="1"/>
      <protection/>
    </xf>
    <xf numFmtId="0" fontId="74" fillId="35" borderId="19" xfId="0" applyFont="1" applyFill="1" applyBorder="1" applyAlignment="1">
      <alignment vertical="center" shrinkToFit="1"/>
    </xf>
    <xf numFmtId="178" fontId="82" fillId="0" borderId="19" xfId="0" applyNumberFormat="1" applyFont="1" applyFill="1" applyBorder="1" applyAlignment="1" applyProtection="1">
      <alignment horizontal="center" vertical="center"/>
      <protection/>
    </xf>
    <xf numFmtId="178" fontId="86" fillId="0" borderId="19" xfId="0" applyNumberFormat="1" applyFont="1" applyFill="1" applyBorder="1" applyAlignment="1">
      <alignment horizontal="center" vertical="center"/>
    </xf>
    <xf numFmtId="0" fontId="82" fillId="0" borderId="19" xfId="0" applyNumberFormat="1" applyFont="1" applyFill="1" applyBorder="1" applyAlignment="1" applyProtection="1">
      <alignment horizontal="center" vertical="center"/>
      <protection/>
    </xf>
    <xf numFmtId="0" fontId="86" fillId="0" borderId="19" xfId="0" applyFont="1" applyFill="1" applyBorder="1" applyAlignment="1">
      <alignment horizontal="center" vertical="center"/>
    </xf>
    <xf numFmtId="0" fontId="74" fillId="0" borderId="37" xfId="0" applyNumberFormat="1" applyFont="1" applyFill="1" applyBorder="1" applyAlignment="1" applyProtection="1">
      <alignment horizontal="center" vertical="center"/>
      <protection/>
    </xf>
    <xf numFmtId="0" fontId="0" fillId="0" borderId="75" xfId="0" applyFont="1" applyBorder="1" applyAlignment="1">
      <alignment vertical="center"/>
    </xf>
    <xf numFmtId="0" fontId="74" fillId="0" borderId="38" xfId="0" applyNumberFormat="1" applyFont="1" applyBorder="1" applyAlignment="1">
      <alignment horizontal="center" vertical="center"/>
    </xf>
    <xf numFmtId="0" fontId="74" fillId="0" borderId="75" xfId="0" applyNumberFormat="1" applyFont="1" applyBorder="1" applyAlignment="1">
      <alignment horizontal="center" vertical="center"/>
    </xf>
    <xf numFmtId="0" fontId="74" fillId="0" borderId="38" xfId="0" applyNumberFormat="1" applyFont="1" applyFill="1" applyBorder="1" applyAlignment="1" applyProtection="1">
      <alignment horizontal="center" vertical="center"/>
      <protection/>
    </xf>
    <xf numFmtId="0" fontId="74" fillId="0" borderId="38" xfId="0" applyNumberFormat="1" applyFont="1" applyBorder="1" applyAlignment="1">
      <alignment vertical="center"/>
    </xf>
    <xf numFmtId="0" fontId="74" fillId="0" borderId="114" xfId="0" applyNumberFormat="1" applyFont="1" applyBorder="1" applyAlignment="1">
      <alignment vertical="center"/>
    </xf>
    <xf numFmtId="0" fontId="72" fillId="0" borderId="16" xfId="0" applyNumberFormat="1" applyFont="1" applyFill="1" applyBorder="1" applyAlignment="1" applyProtection="1">
      <alignment horizontal="center" vertical="center"/>
      <protection/>
    </xf>
    <xf numFmtId="0" fontId="72" fillId="0" borderId="16" xfId="0" applyFont="1" applyFill="1" applyBorder="1" applyAlignment="1" applyProtection="1">
      <alignment horizontal="center" vertical="center"/>
      <protection/>
    </xf>
    <xf numFmtId="0" fontId="72" fillId="0" borderId="15" xfId="0" applyNumberFormat="1" applyFont="1" applyFill="1" applyBorder="1" applyAlignment="1" applyProtection="1">
      <alignment horizontal="center" vertical="center"/>
      <protection/>
    </xf>
    <xf numFmtId="0" fontId="72" fillId="0" borderId="15" xfId="0" applyFont="1" applyFill="1" applyBorder="1" applyAlignment="1" applyProtection="1">
      <alignment horizontal="center" vertical="center"/>
      <protection/>
    </xf>
    <xf numFmtId="0" fontId="72" fillId="0" borderId="18" xfId="0" applyNumberFormat="1" applyFont="1" applyFill="1" applyBorder="1" applyAlignment="1" applyProtection="1">
      <alignment horizontal="center" vertical="center"/>
      <protection/>
    </xf>
    <xf numFmtId="49" fontId="72" fillId="0" borderId="13" xfId="0" applyNumberFormat="1" applyFont="1" applyFill="1" applyBorder="1" applyAlignment="1" applyProtection="1">
      <alignment horizontal="left" vertical="center"/>
      <protection/>
    </xf>
    <xf numFmtId="0" fontId="0" fillId="0" borderId="60" xfId="0" applyBorder="1" applyAlignment="1">
      <alignment vertical="center"/>
    </xf>
    <xf numFmtId="49" fontId="72" fillId="0" borderId="14" xfId="0" applyNumberFormat="1" applyFont="1" applyFill="1" applyBorder="1" applyAlignment="1" applyProtection="1">
      <alignment horizontal="left" vertical="center"/>
      <protection/>
    </xf>
    <xf numFmtId="0" fontId="74" fillId="0" borderId="14" xfId="0" applyFont="1" applyBorder="1" applyAlignment="1">
      <alignment horizontal="left" vertical="center"/>
    </xf>
    <xf numFmtId="0" fontId="74" fillId="0" borderId="10" xfId="0" applyFont="1" applyBorder="1" applyAlignment="1">
      <alignment horizontal="left" vertical="center"/>
    </xf>
    <xf numFmtId="0" fontId="4" fillId="0" borderId="26" xfId="0" applyNumberFormat="1" applyFont="1" applyFill="1" applyBorder="1" applyAlignment="1" applyProtection="1">
      <alignment vertical="center" shrinkToFit="1"/>
      <protection/>
    </xf>
    <xf numFmtId="0" fontId="4" fillId="0" borderId="31" xfId="0" applyNumberFormat="1" applyFont="1" applyFill="1" applyBorder="1" applyAlignment="1" applyProtection="1">
      <alignment vertical="center" shrinkToFit="1"/>
      <protection/>
    </xf>
    <xf numFmtId="0" fontId="20" fillId="0" borderId="18" xfId="0" applyFont="1" applyBorder="1" applyAlignment="1">
      <alignment horizontal="left" vertical="center" shrinkToFit="1"/>
    </xf>
    <xf numFmtId="0" fontId="7" fillId="33" borderId="36" xfId="0" applyNumberFormat="1" applyFont="1" applyFill="1" applyBorder="1" applyAlignment="1" applyProtection="1">
      <alignment horizontal="center" vertical="center" shrinkToFit="1"/>
      <protection/>
    </xf>
    <xf numFmtId="0" fontId="0" fillId="0" borderId="36" xfId="0" applyBorder="1" applyAlignment="1">
      <alignment horizontal="center" vertical="center" shrinkToFit="1"/>
    </xf>
    <xf numFmtId="0" fontId="0" fillId="0" borderId="59" xfId="0" applyBorder="1" applyAlignment="1">
      <alignment horizontal="center" vertical="center" shrinkToFit="1"/>
    </xf>
    <xf numFmtId="0" fontId="20" fillId="0" borderId="15" xfId="0" applyFont="1" applyBorder="1" applyAlignment="1">
      <alignment horizontal="left" vertical="center" shrinkToFit="1"/>
    </xf>
    <xf numFmtId="0" fontId="4" fillId="0" borderId="117" xfId="0" applyNumberFormat="1" applyFont="1" applyFill="1" applyBorder="1" applyAlignment="1" applyProtection="1">
      <alignment vertical="center" shrinkToFit="1"/>
      <protection/>
    </xf>
    <xf numFmtId="0" fontId="4" fillId="0" borderId="79" xfId="0" applyNumberFormat="1" applyFont="1" applyFill="1" applyBorder="1" applyAlignment="1" applyProtection="1">
      <alignment vertical="center" shrinkToFit="1"/>
      <protection/>
    </xf>
    <xf numFmtId="0" fontId="4" fillId="0" borderId="77" xfId="0" applyNumberFormat="1" applyFont="1" applyFill="1" applyBorder="1" applyAlignment="1" applyProtection="1">
      <alignment vertical="center" shrinkToFit="1"/>
      <protection/>
    </xf>
    <xf numFmtId="0" fontId="74" fillId="0" borderId="112" xfId="0" applyNumberFormat="1" applyFont="1" applyFill="1" applyBorder="1" applyAlignment="1" applyProtection="1">
      <alignment horizontal="center" vertical="center"/>
      <protection/>
    </xf>
    <xf numFmtId="0" fontId="74" fillId="0" borderId="118" xfId="0" applyNumberFormat="1" applyFont="1" applyFill="1" applyBorder="1" applyAlignment="1" applyProtection="1">
      <alignment horizontal="center" vertical="center"/>
      <protection/>
    </xf>
    <xf numFmtId="0" fontId="74" fillId="0" borderId="75" xfId="0" applyNumberFormat="1" applyFont="1" applyFill="1" applyBorder="1" applyAlignment="1" applyProtection="1">
      <alignment horizontal="center" vertical="center"/>
      <protection/>
    </xf>
    <xf numFmtId="0" fontId="74" fillId="0" borderId="69" xfId="0" applyFont="1" applyBorder="1" applyAlignment="1">
      <alignment horizontal="left" vertical="center"/>
    </xf>
    <xf numFmtId="49" fontId="72" fillId="0" borderId="109" xfId="0" applyNumberFormat="1" applyFont="1" applyFill="1" applyBorder="1" applyAlignment="1" applyProtection="1">
      <alignment horizontal="left" vertical="center"/>
      <protection/>
    </xf>
    <xf numFmtId="0" fontId="74" fillId="0" borderId="40" xfId="0" applyFont="1" applyBorder="1" applyAlignment="1">
      <alignment horizontal="left" vertical="center"/>
    </xf>
    <xf numFmtId="0" fontId="72" fillId="33" borderId="48" xfId="0" applyNumberFormat="1" applyFont="1" applyFill="1" applyBorder="1" applyAlignment="1" applyProtection="1">
      <alignment horizontal="center" vertical="center"/>
      <protection/>
    </xf>
    <xf numFmtId="0" fontId="72" fillId="33" borderId="48" xfId="0" applyFont="1" applyFill="1" applyBorder="1" applyAlignment="1">
      <alignment horizontal="center" vertical="center"/>
    </xf>
    <xf numFmtId="49" fontId="72" fillId="0" borderId="119" xfId="0" applyNumberFormat="1" applyFont="1" applyFill="1" applyBorder="1" applyAlignment="1" applyProtection="1">
      <alignment horizontal="left" vertical="center"/>
      <protection/>
    </xf>
    <xf numFmtId="49" fontId="72" fillId="0" borderId="120" xfId="0" applyNumberFormat="1" applyFont="1" applyFill="1" applyBorder="1" applyAlignment="1" applyProtection="1">
      <alignment horizontal="left" vertical="center"/>
      <protection/>
    </xf>
    <xf numFmtId="0" fontId="2" fillId="33" borderId="59" xfId="0" applyFont="1" applyFill="1" applyBorder="1" applyAlignment="1">
      <alignment horizontal="center" vertical="center" shrinkToFit="1"/>
    </xf>
    <xf numFmtId="0" fontId="20" fillId="0" borderId="16" xfId="0" applyFont="1" applyBorder="1" applyAlignment="1">
      <alignment horizontal="left" vertical="center" shrinkToFit="1"/>
    </xf>
    <xf numFmtId="0" fontId="72" fillId="0" borderId="15" xfId="0" applyNumberFormat="1" applyFont="1" applyFill="1" applyBorder="1" applyAlignment="1" applyProtection="1">
      <alignment horizontal="left" vertical="center" shrinkToFit="1"/>
      <protection/>
    </xf>
    <xf numFmtId="0" fontId="72" fillId="0" borderId="32" xfId="0" applyNumberFormat="1" applyFont="1" applyFill="1" applyBorder="1" applyAlignment="1" applyProtection="1">
      <alignment horizontal="left" vertical="center" shrinkToFit="1"/>
      <protection/>
    </xf>
    <xf numFmtId="0" fontId="72" fillId="0" borderId="121" xfId="0" applyNumberFormat="1" applyFont="1" applyFill="1" applyBorder="1" applyAlignment="1" applyProtection="1">
      <alignment horizontal="left" vertical="center" shrinkToFit="1"/>
      <protection/>
    </xf>
    <xf numFmtId="0" fontId="72" fillId="0" borderId="122" xfId="0" applyNumberFormat="1" applyFont="1" applyFill="1" applyBorder="1" applyAlignment="1" applyProtection="1">
      <alignment horizontal="left" vertical="center" shrinkToFit="1"/>
      <protection/>
    </xf>
    <xf numFmtId="0" fontId="4" fillId="0" borderId="32" xfId="0" applyNumberFormat="1" applyFont="1" applyFill="1" applyBorder="1" applyAlignment="1" applyProtection="1">
      <alignment horizontal="left" vertical="center" shrinkToFit="1"/>
      <protection/>
    </xf>
    <xf numFmtId="0" fontId="20" fillId="0" borderId="26" xfId="0" applyFont="1" applyBorder="1" applyAlignment="1">
      <alignment horizontal="left" vertical="center" shrinkToFit="1"/>
    </xf>
    <xf numFmtId="0" fontId="74" fillId="0" borderId="113" xfId="0" applyNumberFormat="1" applyFont="1" applyFill="1" applyBorder="1" applyAlignment="1" applyProtection="1">
      <alignment horizontal="center" vertical="center"/>
      <protection/>
    </xf>
    <xf numFmtId="0" fontId="74" fillId="0" borderId="114" xfId="0" applyNumberFormat="1" applyFont="1" applyBorder="1" applyAlignment="1">
      <alignment horizontal="center" vertical="center"/>
    </xf>
    <xf numFmtId="0" fontId="4" fillId="0" borderId="90" xfId="0" applyNumberFormat="1" applyFont="1" applyFill="1" applyBorder="1" applyAlignment="1" applyProtection="1">
      <alignment horizontal="left" vertical="center" shrinkToFit="1"/>
      <protection/>
    </xf>
    <xf numFmtId="0" fontId="4" fillId="0" borderId="18" xfId="0" applyNumberFormat="1" applyFont="1" applyFill="1" applyBorder="1" applyAlignment="1" applyProtection="1">
      <alignment horizontal="left" vertical="center" shrinkToFit="1"/>
      <protection/>
    </xf>
    <xf numFmtId="0" fontId="4" fillId="0" borderId="58" xfId="0" applyNumberFormat="1" applyFont="1" applyFill="1" applyBorder="1" applyAlignment="1" applyProtection="1">
      <alignment horizontal="left" vertical="center" shrinkToFit="1"/>
      <protection/>
    </xf>
    <xf numFmtId="0" fontId="4" fillId="0" borderId="102" xfId="0" applyFont="1" applyBorder="1" applyAlignment="1">
      <alignment shrinkToFit="1"/>
    </xf>
    <xf numFmtId="0" fontId="4" fillId="0" borderId="16" xfId="0" applyFont="1" applyBorder="1" applyAlignment="1">
      <alignment shrinkToFit="1"/>
    </xf>
    <xf numFmtId="0" fontId="4" fillId="0" borderId="70" xfId="0" applyFont="1" applyBorder="1" applyAlignment="1">
      <alignment shrinkToFit="1"/>
    </xf>
    <xf numFmtId="0" fontId="4" fillId="0" borderId="123" xfId="0" applyFont="1" applyBorder="1" applyAlignment="1">
      <alignment shrinkToFit="1"/>
    </xf>
    <xf numFmtId="0" fontId="4" fillId="0" borderId="17" xfId="0" applyFont="1" applyBorder="1" applyAlignment="1">
      <alignment shrinkToFit="1"/>
    </xf>
    <xf numFmtId="0" fontId="4" fillId="0" borderId="64" xfId="0" applyFont="1" applyBorder="1" applyAlignment="1">
      <alignment shrinkToFit="1"/>
    </xf>
    <xf numFmtId="0" fontId="5"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23" fillId="34" borderId="12" xfId="0" applyFont="1" applyFill="1" applyBorder="1" applyAlignment="1">
      <alignment horizontal="left" vertical="center" shrinkToFit="1"/>
    </xf>
    <xf numFmtId="0" fontId="20" fillId="0" borderId="79" xfId="0" applyFont="1" applyBorder="1" applyAlignment="1">
      <alignment horizontal="left" vertical="center" shrinkToFit="1"/>
    </xf>
    <xf numFmtId="0" fontId="4" fillId="0" borderId="102" xfId="0" applyNumberFormat="1" applyFont="1" applyFill="1" applyBorder="1" applyAlignment="1" applyProtection="1">
      <alignment horizontal="left" vertical="center" shrinkToFit="1"/>
      <protection/>
    </xf>
    <xf numFmtId="0" fontId="4" fillId="0" borderId="16" xfId="0" applyNumberFormat="1" applyFont="1" applyFill="1" applyBorder="1" applyAlignment="1" applyProtection="1">
      <alignment horizontal="left" vertical="center" shrinkToFit="1"/>
      <protection/>
    </xf>
    <xf numFmtId="0" fontId="4" fillId="0" borderId="70" xfId="0" applyNumberFormat="1" applyFont="1" applyFill="1" applyBorder="1" applyAlignment="1" applyProtection="1">
      <alignment horizontal="left" vertical="center" shrinkToFit="1"/>
      <protection/>
    </xf>
    <xf numFmtId="0" fontId="4" fillId="0" borderId="124" xfId="0" applyNumberFormat="1" applyFont="1" applyFill="1" applyBorder="1" applyAlignment="1" applyProtection="1">
      <alignment vertical="center" shrinkToFit="1"/>
      <protection/>
    </xf>
    <xf numFmtId="0" fontId="4" fillId="0" borderId="18" xfId="0" applyNumberFormat="1" applyFont="1" applyFill="1" applyBorder="1" applyAlignment="1" applyProtection="1">
      <alignment vertical="center" shrinkToFit="1"/>
      <protection/>
    </xf>
    <xf numFmtId="0" fontId="4" fillId="0" borderId="58" xfId="0" applyNumberFormat="1" applyFont="1" applyFill="1" applyBorder="1" applyAlignment="1" applyProtection="1">
      <alignment vertical="center" shrinkToFit="1"/>
      <protection/>
    </xf>
    <xf numFmtId="0" fontId="4" fillId="0" borderId="103" xfId="0" applyNumberFormat="1" applyFont="1" applyFill="1" applyBorder="1" applyAlignment="1" applyProtection="1">
      <alignment vertical="center" shrinkToFit="1"/>
      <protection/>
    </xf>
    <xf numFmtId="0" fontId="4" fillId="0" borderId="16" xfId="0" applyNumberFormat="1" applyFont="1" applyFill="1" applyBorder="1" applyAlignment="1" applyProtection="1">
      <alignment vertical="center" shrinkToFit="1"/>
      <protection/>
    </xf>
    <xf numFmtId="0" fontId="4" fillId="0" borderId="70" xfId="0" applyNumberFormat="1" applyFont="1" applyFill="1" applyBorder="1" applyAlignment="1" applyProtection="1">
      <alignment vertical="center" shrinkToFit="1"/>
      <protection/>
    </xf>
    <xf numFmtId="0" fontId="7" fillId="33" borderId="34" xfId="0" applyNumberFormat="1" applyFont="1" applyFill="1" applyBorder="1" applyAlignment="1" applyProtection="1">
      <alignment horizontal="left" vertical="center" shrinkToFit="1"/>
      <protection/>
    </xf>
    <xf numFmtId="0" fontId="2" fillId="33" borderId="12" xfId="0" applyFont="1" applyFill="1" applyBorder="1" applyAlignment="1">
      <alignment vertical="center" shrinkToFit="1"/>
    </xf>
    <xf numFmtId="0" fontId="2" fillId="33" borderId="53" xfId="0" applyFont="1" applyFill="1" applyBorder="1" applyAlignment="1">
      <alignment vertical="center" shrinkToFit="1"/>
    </xf>
    <xf numFmtId="0" fontId="4" fillId="0" borderId="125" xfId="0" applyNumberFormat="1" applyFont="1" applyFill="1" applyBorder="1" applyAlignment="1" applyProtection="1">
      <alignment horizontal="left" vertical="center" shrinkToFit="1"/>
      <protection/>
    </xf>
    <xf numFmtId="0" fontId="0" fillId="0" borderId="19" xfId="0" applyFill="1" applyBorder="1" applyAlignment="1">
      <alignment horizontal="left" vertical="center" shrinkToFit="1"/>
    </xf>
    <xf numFmtId="0" fontId="4" fillId="0" borderId="19" xfId="0" applyNumberFormat="1" applyFont="1" applyFill="1" applyBorder="1" applyAlignment="1" applyProtection="1">
      <alignment horizontal="left" vertical="center" shrinkToFit="1"/>
      <protection/>
    </xf>
    <xf numFmtId="0" fontId="0" fillId="0" borderId="97" xfId="0" applyFill="1" applyBorder="1" applyAlignment="1">
      <alignment horizontal="left" vertical="center" shrinkToFit="1"/>
    </xf>
    <xf numFmtId="0" fontId="73" fillId="0" borderId="26" xfId="0" applyNumberFormat="1" applyFont="1" applyFill="1" applyBorder="1" applyAlignment="1" applyProtection="1">
      <alignment vertical="center" shrinkToFit="1"/>
      <protection/>
    </xf>
    <xf numFmtId="0" fontId="4" fillId="0" borderId="113" xfId="0" applyNumberFormat="1" applyFont="1" applyFill="1" applyBorder="1" applyAlignment="1" applyProtection="1">
      <alignment horizontal="left" vertical="center" shrinkToFit="1"/>
      <protection/>
    </xf>
    <xf numFmtId="0" fontId="4" fillId="0" borderId="38" xfId="0" applyNumberFormat="1" applyFont="1" applyFill="1" applyBorder="1" applyAlignment="1" applyProtection="1">
      <alignment horizontal="left" vertical="center" shrinkToFit="1"/>
      <protection/>
    </xf>
    <xf numFmtId="0" fontId="4" fillId="0" borderId="75" xfId="0" applyNumberFormat="1" applyFont="1" applyFill="1" applyBorder="1" applyAlignment="1" applyProtection="1">
      <alignment horizontal="left" vertical="center" shrinkToFit="1"/>
      <protection/>
    </xf>
    <xf numFmtId="0" fontId="73" fillId="0" borderId="89" xfId="0" applyNumberFormat="1" applyFont="1" applyFill="1" applyBorder="1" applyAlignment="1" applyProtection="1">
      <alignment vertical="center" shrinkToFit="1"/>
      <protection/>
    </xf>
    <xf numFmtId="0" fontId="73" fillId="0" borderId="15" xfId="0" applyNumberFormat="1" applyFont="1" applyFill="1" applyBorder="1" applyAlignment="1" applyProtection="1">
      <alignment vertical="center" shrinkToFit="1"/>
      <protection/>
    </xf>
    <xf numFmtId="203" fontId="73" fillId="0" borderId="15" xfId="0" applyNumberFormat="1" applyFont="1" applyFill="1" applyBorder="1" applyAlignment="1" applyProtection="1">
      <alignment horizontal="right" vertical="center" shrinkToFit="1"/>
      <protection/>
    </xf>
    <xf numFmtId="203" fontId="73" fillId="0" borderId="42" xfId="0" applyNumberFormat="1" applyFont="1" applyFill="1" applyBorder="1" applyAlignment="1" applyProtection="1">
      <alignment horizontal="right" vertical="center" shrinkToFit="1"/>
      <protection/>
    </xf>
    <xf numFmtId="0" fontId="7" fillId="0" borderId="126" xfId="0" applyNumberFormat="1" applyFont="1" applyFill="1" applyBorder="1" applyAlignment="1" applyProtection="1">
      <alignment horizontal="left" vertical="center"/>
      <protection/>
    </xf>
    <xf numFmtId="0" fontId="7" fillId="0" borderId="105" xfId="0" applyNumberFormat="1" applyFont="1" applyFill="1" applyBorder="1" applyAlignment="1" applyProtection="1">
      <alignment horizontal="left" vertical="center"/>
      <protection/>
    </xf>
    <xf numFmtId="0" fontId="0" fillId="0" borderId="56" xfId="0" applyBorder="1" applyAlignment="1">
      <alignment horizontal="center" vertical="center" shrinkToFit="1"/>
    </xf>
    <xf numFmtId="0" fontId="73" fillId="0" borderId="127" xfId="0" applyNumberFormat="1" applyFont="1" applyFill="1" applyBorder="1" applyAlignment="1" applyProtection="1">
      <alignment vertical="center" shrinkToFit="1"/>
      <protection/>
    </xf>
    <xf numFmtId="0" fontId="73" fillId="0" borderId="121" xfId="0" applyNumberFormat="1" applyFont="1" applyFill="1" applyBorder="1" applyAlignment="1" applyProtection="1">
      <alignment vertical="center" shrinkToFit="1"/>
      <protection/>
    </xf>
    <xf numFmtId="203" fontId="73" fillId="0" borderId="121" xfId="0" applyNumberFormat="1" applyFont="1" applyFill="1" applyBorder="1" applyAlignment="1" applyProtection="1">
      <alignment horizontal="right" vertical="center" shrinkToFit="1"/>
      <protection/>
    </xf>
    <xf numFmtId="203" fontId="73" fillId="0" borderId="52" xfId="0" applyNumberFormat="1" applyFont="1" applyFill="1" applyBorder="1" applyAlignment="1" applyProtection="1">
      <alignment horizontal="right" vertical="center" shrinkToFit="1"/>
      <protection/>
    </xf>
    <xf numFmtId="49" fontId="72" fillId="0" borderId="25" xfId="0" applyNumberFormat="1" applyFont="1" applyFill="1" applyBorder="1" applyAlignment="1" applyProtection="1">
      <alignment horizontal="left" vertical="center"/>
      <protection/>
    </xf>
    <xf numFmtId="49" fontId="72" fillId="0" borderId="10" xfId="0" applyNumberFormat="1" applyFont="1" applyFill="1" applyBorder="1" applyAlignment="1" applyProtection="1">
      <alignment horizontal="left" vertical="center"/>
      <protection/>
    </xf>
    <xf numFmtId="0" fontId="72" fillId="0" borderId="128" xfId="0" applyNumberFormat="1" applyFont="1" applyFill="1" applyBorder="1" applyAlignment="1" applyProtection="1">
      <alignment horizontal="center" vertical="center"/>
      <protection/>
    </xf>
    <xf numFmtId="0" fontId="72" fillId="0" borderId="39" xfId="0" applyNumberFormat="1" applyFont="1" applyFill="1" applyBorder="1" applyAlignment="1" applyProtection="1">
      <alignment horizontal="center" vertical="center"/>
      <protection/>
    </xf>
    <xf numFmtId="0" fontId="82" fillId="35" borderId="0" xfId="0" applyNumberFormat="1" applyFont="1" applyFill="1" applyBorder="1" applyAlignment="1" applyProtection="1">
      <alignment horizontal="center" vertical="center"/>
      <protection/>
    </xf>
    <xf numFmtId="0" fontId="82" fillId="35" borderId="69" xfId="0" applyNumberFormat="1" applyFont="1" applyFill="1" applyBorder="1" applyAlignment="1" applyProtection="1">
      <alignment horizontal="center" vertical="center"/>
      <protection/>
    </xf>
    <xf numFmtId="0" fontId="72" fillId="0" borderId="12" xfId="0" applyNumberFormat="1" applyFont="1" applyFill="1" applyBorder="1" applyAlignment="1" applyProtection="1">
      <alignment vertical="center" shrinkToFit="1"/>
      <protection/>
    </xf>
    <xf numFmtId="0" fontId="72" fillId="0" borderId="89" xfId="0" applyNumberFormat="1" applyFont="1" applyFill="1" applyBorder="1" applyAlignment="1" applyProtection="1">
      <alignment horizontal="left" vertical="center" shrinkToFit="1"/>
      <protection/>
    </xf>
    <xf numFmtId="0" fontId="72" fillId="0" borderId="101" xfId="0" applyNumberFormat="1" applyFont="1" applyFill="1" applyBorder="1" applyAlignment="1" applyProtection="1">
      <alignment vertical="center" shrinkToFit="1"/>
      <protection/>
    </xf>
    <xf numFmtId="0" fontId="72" fillId="0" borderId="124" xfId="0" applyNumberFormat="1" applyFont="1" applyFill="1" applyBorder="1" applyAlignment="1" applyProtection="1">
      <alignment vertical="center" shrinkToFit="1"/>
      <protection/>
    </xf>
    <xf numFmtId="0" fontId="0" fillId="0" borderId="18" xfId="0" applyBorder="1" applyAlignment="1">
      <alignment vertical="center" shrinkToFit="1"/>
    </xf>
    <xf numFmtId="0" fontId="72" fillId="0" borderId="103" xfId="0" applyNumberFormat="1" applyFont="1" applyFill="1" applyBorder="1" applyAlignment="1" applyProtection="1">
      <alignment vertical="center" shrinkToFit="1"/>
      <protection/>
    </xf>
    <xf numFmtId="0" fontId="0" fillId="0" borderId="16" xfId="0" applyBorder="1" applyAlignment="1">
      <alignment vertical="center" shrinkToFit="1"/>
    </xf>
    <xf numFmtId="0" fontId="4" fillId="0" borderId="89" xfId="0" applyFont="1" applyBorder="1" applyAlignment="1">
      <alignment horizontal="left" vertical="center" shrinkToFit="1"/>
    </xf>
    <xf numFmtId="0" fontId="4" fillId="0" borderId="15" xfId="0" applyFont="1" applyBorder="1" applyAlignment="1">
      <alignment horizontal="left" vertical="center" shrinkToFit="1"/>
    </xf>
    <xf numFmtId="0" fontId="72" fillId="0" borderId="90" xfId="0" applyNumberFormat="1" applyFont="1" applyFill="1" applyBorder="1" applyAlignment="1" applyProtection="1">
      <alignment horizontal="left" vertical="center" shrinkToFit="1"/>
      <protection/>
    </xf>
    <xf numFmtId="0" fontId="72" fillId="0" borderId="18" xfId="0" applyNumberFormat="1" applyFont="1" applyFill="1" applyBorder="1" applyAlignment="1" applyProtection="1">
      <alignment horizontal="left" vertical="center" shrinkToFit="1"/>
      <protection/>
    </xf>
    <xf numFmtId="49" fontId="72" fillId="0" borderId="20" xfId="0" applyNumberFormat="1" applyFont="1" applyFill="1" applyBorder="1" applyAlignment="1" applyProtection="1">
      <alignment horizontal="center" vertical="center"/>
      <protection/>
    </xf>
    <xf numFmtId="0" fontId="0" fillId="0" borderId="129" xfId="0" applyBorder="1" applyAlignment="1">
      <alignment vertical="center"/>
    </xf>
    <xf numFmtId="0" fontId="4" fillId="0" borderId="102" xfId="0" applyFont="1" applyBorder="1" applyAlignment="1">
      <alignment horizontal="left" vertical="center" shrinkToFit="1"/>
    </xf>
    <xf numFmtId="0" fontId="4" fillId="0" borderId="16" xfId="0" applyFont="1" applyBorder="1" applyAlignment="1">
      <alignment horizontal="left" vertical="center" shrinkToFit="1"/>
    </xf>
    <xf numFmtId="0" fontId="72" fillId="0" borderId="130" xfId="0" applyNumberFormat="1" applyFont="1" applyFill="1" applyBorder="1" applyAlignment="1" applyProtection="1">
      <alignment horizontal="center" vertical="center"/>
      <protection/>
    </xf>
    <xf numFmtId="0" fontId="85" fillId="35" borderId="12" xfId="0" applyNumberFormat="1" applyFont="1" applyFill="1" applyBorder="1" applyAlignment="1" applyProtection="1">
      <alignment horizontal="right" vertical="center"/>
      <protection/>
    </xf>
    <xf numFmtId="0" fontId="74" fillId="35" borderId="12" xfId="0" applyFont="1" applyFill="1" applyBorder="1" applyAlignment="1">
      <alignment vertical="center"/>
    </xf>
    <xf numFmtId="0" fontId="72" fillId="0" borderId="118" xfId="0" applyNumberFormat="1" applyFont="1" applyFill="1" applyBorder="1" applyAlignment="1" applyProtection="1">
      <alignment horizontal="center" vertical="center"/>
      <protection/>
    </xf>
    <xf numFmtId="0" fontId="72" fillId="0" borderId="0" xfId="0" applyNumberFormat="1" applyFont="1" applyFill="1" applyBorder="1" applyAlignment="1" applyProtection="1">
      <alignment horizontal="center" vertical="center"/>
      <protection/>
    </xf>
    <xf numFmtId="0" fontId="74" fillId="0" borderId="73" xfId="0" applyNumberFormat="1" applyFont="1" applyFill="1" applyBorder="1" applyAlignment="1" applyProtection="1">
      <alignment horizontal="center" vertical="center"/>
      <protection/>
    </xf>
    <xf numFmtId="0" fontId="72" fillId="0" borderId="73" xfId="0" applyNumberFormat="1" applyFont="1" applyFill="1" applyBorder="1" applyAlignment="1" applyProtection="1">
      <alignment horizontal="center" vertical="center"/>
      <protection/>
    </xf>
    <xf numFmtId="0" fontId="72" fillId="0" borderId="57" xfId="0" applyNumberFormat="1" applyFont="1" applyFill="1" applyBorder="1" applyAlignment="1" applyProtection="1">
      <alignment horizontal="left" vertical="center" shrinkToFit="1"/>
      <protection/>
    </xf>
    <xf numFmtId="0" fontId="78" fillId="0" borderId="12" xfId="0" applyNumberFormat="1" applyFont="1" applyFill="1" applyBorder="1" applyAlignment="1" applyProtection="1">
      <alignment horizontal="center" vertical="center"/>
      <protection/>
    </xf>
    <xf numFmtId="0" fontId="74" fillId="0" borderId="12" xfId="0" applyFont="1" applyFill="1" applyBorder="1" applyAlignment="1">
      <alignment horizontal="center" vertical="center"/>
    </xf>
    <xf numFmtId="0" fontId="2" fillId="0" borderId="0" xfId="0" applyNumberFormat="1" applyFont="1" applyFill="1" applyBorder="1" applyAlignment="1" applyProtection="1">
      <alignment horizontal="left" vertical="center" textRotation="255"/>
      <protection/>
    </xf>
    <xf numFmtId="0" fontId="0" fillId="0" borderId="0" xfId="0" applyFill="1" applyBorder="1" applyAlignment="1">
      <alignment horizontal="left" vertical="center" textRotation="255"/>
    </xf>
    <xf numFmtId="0" fontId="5" fillId="0" borderId="0" xfId="0" applyNumberFormat="1" applyFont="1" applyFill="1" applyBorder="1" applyAlignment="1" applyProtection="1">
      <alignment horizontal="center" vertical="center"/>
      <protection/>
    </xf>
    <xf numFmtId="0" fontId="75" fillId="33" borderId="36" xfId="0" applyNumberFormat="1" applyFont="1" applyFill="1" applyBorder="1" applyAlignment="1" applyProtection="1">
      <alignment horizontal="center" vertical="center"/>
      <protection/>
    </xf>
    <xf numFmtId="0" fontId="75" fillId="33" borderId="81" xfId="0" applyNumberFormat="1" applyFont="1" applyFill="1" applyBorder="1" applyAlignment="1" applyProtection="1">
      <alignment horizontal="center" vertical="center"/>
      <protection/>
    </xf>
    <xf numFmtId="0" fontId="75" fillId="33" borderId="36" xfId="0" applyNumberFormat="1" applyFont="1" applyFill="1" applyBorder="1" applyAlignment="1" applyProtection="1">
      <alignment horizontal="center" vertical="center" shrinkToFit="1"/>
      <protection/>
    </xf>
    <xf numFmtId="0" fontId="75" fillId="33" borderId="59" xfId="0" applyNumberFormat="1" applyFont="1" applyFill="1" applyBorder="1" applyAlignment="1" applyProtection="1">
      <alignment horizontal="center" vertical="center" shrinkToFit="1"/>
      <protection/>
    </xf>
    <xf numFmtId="0" fontId="72" fillId="0" borderId="17" xfId="0" applyNumberFormat="1" applyFont="1" applyFill="1" applyBorder="1" applyAlignment="1" applyProtection="1">
      <alignment horizontal="left" vertical="center" shrinkToFit="1"/>
      <protection/>
    </xf>
    <xf numFmtId="0" fontId="72" fillId="0" borderId="64" xfId="0" applyNumberFormat="1" applyFont="1" applyFill="1" applyBorder="1" applyAlignment="1" applyProtection="1">
      <alignment horizontal="left" vertical="center" shrinkToFit="1"/>
      <protection/>
    </xf>
    <xf numFmtId="0" fontId="72" fillId="0" borderId="16" xfId="0" applyNumberFormat="1" applyFont="1" applyFill="1" applyBorder="1" applyAlignment="1" applyProtection="1">
      <alignment horizontal="left" vertical="center" shrinkToFit="1"/>
      <protection/>
    </xf>
    <xf numFmtId="0" fontId="72" fillId="0" borderId="70" xfId="0" applyNumberFormat="1" applyFont="1" applyFill="1" applyBorder="1" applyAlignment="1" applyProtection="1">
      <alignment horizontal="left" vertical="center" shrinkToFit="1"/>
      <protection/>
    </xf>
    <xf numFmtId="0" fontId="72" fillId="0" borderId="24" xfId="0" applyNumberFormat="1" applyFont="1" applyFill="1" applyBorder="1" applyAlignment="1" applyProtection="1">
      <alignment horizontal="left" vertical="center" shrinkToFit="1"/>
      <protection/>
    </xf>
    <xf numFmtId="0" fontId="82" fillId="35" borderId="60" xfId="0" applyNumberFormat="1" applyFont="1" applyFill="1" applyBorder="1" applyAlignment="1" applyProtection="1">
      <alignment horizontal="center" vertical="center"/>
      <protection/>
    </xf>
    <xf numFmtId="0" fontId="78" fillId="0" borderId="72" xfId="0" applyFont="1" applyFill="1" applyBorder="1" applyAlignment="1" applyProtection="1">
      <alignment horizontal="center" vertical="center"/>
      <protection/>
    </xf>
    <xf numFmtId="0" fontId="78" fillId="0" borderId="39" xfId="0" applyFont="1" applyFill="1" applyBorder="1" applyAlignment="1" applyProtection="1">
      <alignment horizontal="center" vertical="center"/>
      <protection/>
    </xf>
    <xf numFmtId="0" fontId="72" fillId="0" borderId="58" xfId="0" applyNumberFormat="1" applyFont="1" applyFill="1" applyBorder="1" applyAlignment="1" applyProtection="1">
      <alignment horizontal="left" vertical="center" shrinkToFit="1"/>
      <protection/>
    </xf>
    <xf numFmtId="0" fontId="74" fillId="0" borderId="0" xfId="0" applyNumberFormat="1" applyFont="1" applyBorder="1" applyAlignment="1">
      <alignment horizontal="center" vertical="center"/>
    </xf>
    <xf numFmtId="0" fontId="74" fillId="0" borderId="69" xfId="0" applyNumberFormat="1" applyFont="1" applyBorder="1" applyAlignment="1">
      <alignment horizontal="center" vertical="center"/>
    </xf>
    <xf numFmtId="49" fontId="72" fillId="35" borderId="12" xfId="0" applyNumberFormat="1" applyFont="1" applyFill="1" applyBorder="1" applyAlignment="1" applyProtection="1">
      <alignment horizontal="center" vertical="center" shrinkToFit="1"/>
      <protection/>
    </xf>
    <xf numFmtId="0" fontId="72" fillId="35" borderId="12" xfId="0" applyFont="1" applyFill="1" applyBorder="1" applyAlignment="1">
      <alignment horizontal="center" vertical="center" shrinkToFit="1"/>
    </xf>
    <xf numFmtId="0" fontId="85" fillId="0" borderId="15" xfId="0" applyNumberFormat="1" applyFont="1" applyFill="1" applyBorder="1" applyAlignment="1" applyProtection="1">
      <alignment horizontal="left" vertical="center" shrinkToFit="1"/>
      <protection/>
    </xf>
    <xf numFmtId="0" fontId="85" fillId="0" borderId="32" xfId="0" applyNumberFormat="1" applyFont="1" applyFill="1" applyBorder="1" applyAlignment="1" applyProtection="1">
      <alignment horizontal="left" vertical="center" shrinkToFit="1"/>
      <protection/>
    </xf>
    <xf numFmtId="0" fontId="0" fillId="0" borderId="105" xfId="0" applyFill="1" applyBorder="1" applyAlignment="1">
      <alignment vertical="center" shrinkToFit="1"/>
    </xf>
    <xf numFmtId="0" fontId="0" fillId="0" borderId="131" xfId="0" applyFill="1" applyBorder="1" applyAlignment="1">
      <alignment vertical="center" shrinkToFit="1"/>
    </xf>
    <xf numFmtId="0" fontId="72" fillId="0" borderId="127" xfId="0" applyNumberFormat="1" applyFont="1" applyFill="1" applyBorder="1" applyAlignment="1" applyProtection="1">
      <alignment horizontal="left" vertical="center" shrinkToFit="1"/>
      <protection/>
    </xf>
    <xf numFmtId="0" fontId="72" fillId="0" borderId="102" xfId="0" applyNumberFormat="1" applyFont="1" applyFill="1" applyBorder="1" applyAlignment="1" applyProtection="1">
      <alignment horizontal="left" vertical="center" shrinkToFit="1"/>
      <protection/>
    </xf>
    <xf numFmtId="0" fontId="72" fillId="0" borderId="123" xfId="0" applyNumberFormat="1" applyFont="1" applyFill="1" applyBorder="1" applyAlignment="1" applyProtection="1">
      <alignment horizontal="left" vertical="center" shrinkToFit="1"/>
      <protection/>
    </xf>
    <xf numFmtId="0" fontId="4" fillId="0" borderId="121" xfId="0" applyNumberFormat="1" applyFont="1" applyFill="1" applyBorder="1" applyAlignment="1" applyProtection="1">
      <alignment horizontal="left" vertical="center" shrinkToFit="1"/>
      <protection/>
    </xf>
    <xf numFmtId="0" fontId="0" fillId="0" borderId="121" xfId="0" applyBorder="1" applyAlignment="1">
      <alignment horizontal="left" vertical="center" shrinkToFit="1"/>
    </xf>
    <xf numFmtId="0" fontId="0" fillId="0" borderId="65" xfId="0" applyBorder="1" applyAlignment="1">
      <alignment horizontal="left" vertical="center" shrinkToFit="1"/>
    </xf>
    <xf numFmtId="0" fontId="4" fillId="0" borderId="121" xfId="0" applyNumberFormat="1" applyFont="1" applyFill="1" applyBorder="1" applyAlignment="1" applyProtection="1">
      <alignment horizontal="center" vertical="center" shrinkToFit="1"/>
      <protection/>
    </xf>
    <xf numFmtId="0" fontId="4" fillId="0" borderId="65"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shrinkToFit="1"/>
    </xf>
    <xf numFmtId="0" fontId="4" fillId="0" borderId="0" xfId="0" applyNumberFormat="1" applyFont="1" applyFill="1" applyBorder="1" applyAlignment="1" applyProtection="1">
      <alignment horizontal="left" vertical="center"/>
      <protection/>
    </xf>
    <xf numFmtId="0" fontId="90" fillId="0" borderId="16" xfId="0" applyNumberFormat="1" applyFont="1" applyFill="1" applyBorder="1" applyAlignment="1" applyProtection="1">
      <alignment horizontal="center" vertical="center" shrinkToFit="1"/>
      <protection/>
    </xf>
    <xf numFmtId="0" fontId="22" fillId="0" borderId="132" xfId="0" applyFont="1" applyBorder="1" applyAlignment="1">
      <alignment vertical="center"/>
    </xf>
    <xf numFmtId="0" fontId="90" fillId="0" borderId="15" xfId="0" applyNumberFormat="1" applyFont="1" applyFill="1" applyBorder="1" applyAlignment="1" applyProtection="1">
      <alignment horizontal="center" vertical="center" shrinkToFit="1"/>
      <protection/>
    </xf>
    <xf numFmtId="0" fontId="22" fillId="0" borderId="32" xfId="0" applyFont="1" applyBorder="1" applyAlignment="1">
      <alignment vertical="center"/>
    </xf>
    <xf numFmtId="0" fontId="10" fillId="0" borderId="16" xfId="0" applyFont="1" applyBorder="1" applyAlignment="1">
      <alignment vertical="center" shrinkToFit="1"/>
    </xf>
    <xf numFmtId="0" fontId="10" fillId="0" borderId="132" xfId="0" applyFont="1" applyBorder="1" applyAlignment="1">
      <alignment vertical="center" shrinkToFit="1"/>
    </xf>
    <xf numFmtId="0" fontId="90" fillId="0" borderId="17" xfId="0" applyNumberFormat="1" applyFont="1" applyFill="1" applyBorder="1" applyAlignment="1" applyProtection="1">
      <alignment horizontal="center" vertical="center" shrinkToFit="1"/>
      <protection/>
    </xf>
    <xf numFmtId="0" fontId="22" fillId="0" borderId="82" xfId="0" applyFont="1" applyBorder="1" applyAlignment="1">
      <alignment vertical="center"/>
    </xf>
    <xf numFmtId="0" fontId="77" fillId="33" borderId="36" xfId="0" applyNumberFormat="1" applyFont="1" applyFill="1" applyBorder="1" applyAlignment="1" applyProtection="1">
      <alignment horizontal="center" vertical="center" shrinkToFit="1"/>
      <protection/>
    </xf>
    <xf numFmtId="0" fontId="77" fillId="33" borderId="81" xfId="0" applyNumberFormat="1" applyFont="1" applyFill="1" applyBorder="1" applyAlignment="1" applyProtection="1">
      <alignment horizontal="center" vertical="center" shrinkToFit="1"/>
      <protection/>
    </xf>
    <xf numFmtId="0" fontId="72" fillId="0" borderId="101" xfId="0" applyNumberFormat="1" applyFont="1" applyFill="1" applyBorder="1" applyAlignment="1" applyProtection="1">
      <alignment horizontal="left" vertical="center" shrinkToFit="1"/>
      <protection/>
    </xf>
    <xf numFmtId="0" fontId="72" fillId="0" borderId="133" xfId="0" applyNumberFormat="1" applyFont="1" applyFill="1" applyBorder="1" applyAlignment="1" applyProtection="1">
      <alignment horizontal="left" vertical="center" shrinkToFit="1"/>
      <protection/>
    </xf>
    <xf numFmtId="0" fontId="72" fillId="0" borderId="29" xfId="0" applyNumberFormat="1" applyFont="1" applyFill="1" applyBorder="1" applyAlignment="1" applyProtection="1">
      <alignment horizontal="left" vertical="center" shrinkToFit="1"/>
      <protection/>
    </xf>
    <xf numFmtId="0" fontId="72" fillId="0" borderId="134" xfId="0" applyNumberFormat="1" applyFont="1" applyFill="1" applyBorder="1" applyAlignment="1" applyProtection="1">
      <alignment horizontal="left" vertical="center" shrinkToFit="1"/>
      <protection/>
    </xf>
    <xf numFmtId="0" fontId="72" fillId="0" borderId="117" xfId="0" applyNumberFormat="1" applyFont="1" applyFill="1" applyBorder="1" applyAlignment="1" applyProtection="1">
      <alignment vertical="center" shrinkToFit="1"/>
      <protection/>
    </xf>
    <xf numFmtId="0" fontId="0" fillId="0" borderId="17" xfId="0" applyBorder="1" applyAlignment="1">
      <alignment vertical="center" shrinkToFit="1"/>
    </xf>
    <xf numFmtId="0" fontId="85" fillId="0" borderId="18" xfId="0" applyNumberFormat="1" applyFont="1" applyFill="1" applyBorder="1" applyAlignment="1" applyProtection="1">
      <alignment horizontal="left" vertical="center" shrinkToFit="1"/>
      <protection/>
    </xf>
    <xf numFmtId="0" fontId="85" fillId="0" borderId="33" xfId="0" applyNumberFormat="1" applyFont="1" applyFill="1" applyBorder="1" applyAlignment="1" applyProtection="1">
      <alignment horizontal="left" vertical="center" shrinkToFit="1"/>
      <protection/>
    </xf>
    <xf numFmtId="0" fontId="75" fillId="0" borderId="126" xfId="0" applyNumberFormat="1" applyFont="1" applyFill="1" applyBorder="1" applyAlignment="1" applyProtection="1">
      <alignment horizontal="left" vertical="center" shrinkToFit="1"/>
      <protection/>
    </xf>
    <xf numFmtId="0" fontId="75" fillId="0" borderId="105" xfId="0" applyNumberFormat="1" applyFont="1" applyFill="1" applyBorder="1" applyAlignment="1" applyProtection="1">
      <alignment horizontal="left" vertical="center" shrinkToFit="1"/>
      <protection/>
    </xf>
    <xf numFmtId="0" fontId="85" fillId="0" borderId="26" xfId="0" applyNumberFormat="1" applyFont="1" applyFill="1" applyBorder="1" applyAlignment="1" applyProtection="1">
      <alignment horizontal="left" vertical="center" shrinkToFit="1"/>
      <protection/>
    </xf>
    <xf numFmtId="0" fontId="85" fillId="0" borderId="31" xfId="0" applyNumberFormat="1" applyFont="1" applyFill="1" applyBorder="1" applyAlignment="1" applyProtection="1">
      <alignment horizontal="left" vertical="center" shrinkToFit="1"/>
      <protection/>
    </xf>
    <xf numFmtId="0" fontId="4" fillId="0" borderId="101" xfId="0" applyFont="1" applyBorder="1" applyAlignment="1">
      <alignment vertical="center" shrinkToFit="1"/>
    </xf>
    <xf numFmtId="0" fontId="85" fillId="0" borderId="17" xfId="0" applyNumberFormat="1" applyFont="1" applyFill="1" applyBorder="1" applyAlignment="1" applyProtection="1">
      <alignment horizontal="left" vertical="center" shrinkToFit="1"/>
      <protection/>
    </xf>
    <xf numFmtId="0" fontId="85" fillId="0" borderId="82" xfId="0" applyNumberFormat="1" applyFont="1" applyFill="1" applyBorder="1" applyAlignment="1" applyProtection="1">
      <alignment horizontal="left" vertical="center" shrinkToFit="1"/>
      <protection/>
    </xf>
    <xf numFmtId="0" fontId="72" fillId="0" borderId="119" xfId="0" applyNumberFormat="1" applyFont="1" applyFill="1" applyBorder="1" applyAlignment="1" applyProtection="1">
      <alignment horizontal="center" vertical="center"/>
      <protection/>
    </xf>
    <xf numFmtId="0" fontId="72" fillId="0" borderId="120" xfId="0" applyNumberFormat="1" applyFont="1" applyFill="1" applyBorder="1" applyAlignment="1" applyProtection="1">
      <alignment horizontal="center" vertical="center"/>
      <protection/>
    </xf>
    <xf numFmtId="0" fontId="72" fillId="0" borderId="88" xfId="0" applyNumberFormat="1" applyFont="1" applyFill="1" applyBorder="1" applyAlignment="1" applyProtection="1">
      <alignment horizontal="left" vertical="center" shrinkToFit="1"/>
      <protection/>
    </xf>
    <xf numFmtId="0" fontId="72" fillId="0" borderId="26" xfId="0" applyNumberFormat="1" applyFont="1" applyFill="1" applyBorder="1" applyAlignment="1" applyProtection="1">
      <alignment horizontal="left" vertical="center" shrinkToFit="1"/>
      <protection/>
    </xf>
    <xf numFmtId="0" fontId="4" fillId="0" borderId="103" xfId="0" applyFont="1" applyBorder="1" applyAlignment="1">
      <alignment vertical="center" shrinkToFit="1"/>
    </xf>
    <xf numFmtId="0" fontId="4" fillId="0" borderId="16" xfId="0" applyFont="1" applyBorder="1" applyAlignment="1">
      <alignment vertical="center" shrinkToFit="1"/>
    </xf>
    <xf numFmtId="0" fontId="74" fillId="0" borderId="20" xfId="0" applyNumberFormat="1" applyFont="1" applyFill="1" applyBorder="1" applyAlignment="1" applyProtection="1">
      <alignment horizontal="center" vertical="center"/>
      <protection/>
    </xf>
    <xf numFmtId="0" fontId="72" fillId="0" borderId="56" xfId="0" applyNumberFormat="1" applyFont="1" applyFill="1" applyBorder="1" applyAlignment="1" applyProtection="1">
      <alignment horizontal="left" vertical="center" shrinkToFit="1"/>
      <protection/>
    </xf>
    <xf numFmtId="200" fontId="72" fillId="0" borderId="91" xfId="0" applyNumberFormat="1" applyFont="1" applyFill="1" applyBorder="1" applyAlignment="1" applyProtection="1">
      <alignment vertical="center" shrinkToFit="1"/>
      <protection/>
    </xf>
    <xf numFmtId="200" fontId="72" fillId="0" borderId="16" xfId="0" applyNumberFormat="1" applyFont="1" applyFill="1" applyBorder="1" applyAlignment="1" applyProtection="1">
      <alignment vertical="center" shrinkToFit="1"/>
      <protection/>
    </xf>
    <xf numFmtId="200" fontId="72" fillId="0" borderId="70" xfId="0" applyNumberFormat="1" applyFont="1" applyFill="1" applyBorder="1" applyAlignment="1" applyProtection="1">
      <alignment vertical="center" shrinkToFit="1"/>
      <protection/>
    </xf>
    <xf numFmtId="200" fontId="72" fillId="0" borderId="92" xfId="0" applyNumberFormat="1" applyFont="1" applyFill="1" applyBorder="1" applyAlignment="1" applyProtection="1">
      <alignment vertical="center" shrinkToFit="1"/>
      <protection/>
    </xf>
    <xf numFmtId="200" fontId="72" fillId="0" borderId="15" xfId="0" applyNumberFormat="1" applyFont="1" applyFill="1" applyBorder="1" applyAlignment="1" applyProtection="1">
      <alignment vertical="center" shrinkToFit="1"/>
      <protection/>
    </xf>
    <xf numFmtId="200" fontId="72" fillId="0" borderId="57" xfId="0" applyNumberFormat="1" applyFont="1" applyFill="1" applyBorder="1" applyAlignment="1" applyProtection="1">
      <alignment vertical="center" shrinkToFit="1"/>
      <protection/>
    </xf>
    <xf numFmtId="0" fontId="72" fillId="0" borderId="16" xfId="0" applyNumberFormat="1" applyFont="1" applyFill="1" applyBorder="1" applyAlignment="1" applyProtection="1">
      <alignment vertical="center" shrinkToFit="1"/>
      <protection/>
    </xf>
    <xf numFmtId="0" fontId="72" fillId="0" borderId="70" xfId="0" applyNumberFormat="1" applyFont="1" applyFill="1" applyBorder="1" applyAlignment="1" applyProtection="1">
      <alignment vertical="center" shrinkToFit="1"/>
      <protection/>
    </xf>
    <xf numFmtId="0" fontId="73" fillId="0" borderId="19" xfId="0" applyNumberFormat="1" applyFont="1" applyFill="1" applyBorder="1" applyAlignment="1" applyProtection="1">
      <alignment horizontal="center" vertical="center"/>
      <protection/>
    </xf>
    <xf numFmtId="0" fontId="73" fillId="0" borderId="97" xfId="0" applyNumberFormat="1" applyFont="1" applyFill="1" applyBorder="1" applyAlignment="1" applyProtection="1">
      <alignment horizontal="center" vertical="center"/>
      <protection/>
    </xf>
    <xf numFmtId="0" fontId="4" fillId="0" borderId="38" xfId="0" applyNumberFormat="1" applyFont="1" applyFill="1" applyBorder="1" applyAlignment="1" applyProtection="1">
      <alignment horizontal="left" vertical="center"/>
      <protection/>
    </xf>
    <xf numFmtId="0" fontId="4" fillId="0" borderId="114" xfId="0" applyNumberFormat="1" applyFont="1" applyFill="1" applyBorder="1" applyAlignment="1" applyProtection="1">
      <alignment horizontal="left" vertical="center"/>
      <protection/>
    </xf>
    <xf numFmtId="0" fontId="72" fillId="0" borderId="15" xfId="0" applyNumberFormat="1" applyFont="1" applyFill="1" applyBorder="1" applyAlignment="1" applyProtection="1">
      <alignment vertical="center" shrinkToFit="1"/>
      <protection/>
    </xf>
    <xf numFmtId="0" fontId="72" fillId="0" borderId="57" xfId="0" applyNumberFormat="1" applyFont="1" applyFill="1" applyBorder="1" applyAlignment="1" applyProtection="1">
      <alignment vertical="center" shrinkToFit="1"/>
      <protection/>
    </xf>
    <xf numFmtId="0" fontId="72" fillId="0" borderId="79" xfId="0" applyNumberFormat="1" applyFont="1" applyFill="1" applyBorder="1" applyAlignment="1" applyProtection="1">
      <alignment vertical="center" shrinkToFit="1"/>
      <protection/>
    </xf>
    <xf numFmtId="0" fontId="72" fillId="0" borderId="77" xfId="0" applyNumberFormat="1" applyFont="1" applyFill="1" applyBorder="1" applyAlignment="1" applyProtection="1">
      <alignment vertical="center" shrinkToFit="1"/>
      <protection/>
    </xf>
    <xf numFmtId="200" fontId="72" fillId="0" borderId="99" xfId="0" applyNumberFormat="1" applyFont="1" applyFill="1" applyBorder="1" applyAlignment="1" applyProtection="1">
      <alignment vertical="center" shrinkToFit="1"/>
      <protection/>
    </xf>
    <xf numFmtId="200" fontId="72" fillId="0" borderId="26" xfId="0" applyNumberFormat="1" applyFont="1" applyFill="1" applyBorder="1" applyAlignment="1" applyProtection="1">
      <alignment vertical="center" shrinkToFit="1"/>
      <protection/>
    </xf>
    <xf numFmtId="200" fontId="72" fillId="0" borderId="56" xfId="0" applyNumberFormat="1" applyFont="1" applyFill="1" applyBorder="1" applyAlignment="1" applyProtection="1">
      <alignment vertical="center" shrinkToFit="1"/>
      <protection/>
    </xf>
    <xf numFmtId="200" fontId="72" fillId="0" borderId="93" xfId="0" applyNumberFormat="1" applyFont="1" applyFill="1" applyBorder="1" applyAlignment="1" applyProtection="1">
      <alignment vertical="center" shrinkToFit="1"/>
      <protection/>
    </xf>
    <xf numFmtId="200" fontId="72" fillId="0" borderId="79" xfId="0" applyNumberFormat="1" applyFont="1" applyFill="1" applyBorder="1" applyAlignment="1" applyProtection="1">
      <alignment vertical="center" shrinkToFit="1"/>
      <protection/>
    </xf>
    <xf numFmtId="200" fontId="72" fillId="0" borderId="77" xfId="0" applyNumberFormat="1" applyFont="1" applyFill="1" applyBorder="1" applyAlignment="1" applyProtection="1">
      <alignment vertical="center" shrinkToFit="1"/>
      <protection/>
    </xf>
    <xf numFmtId="0" fontId="77" fillId="33" borderId="95" xfId="0" applyNumberFormat="1" applyFont="1" applyFill="1" applyBorder="1" applyAlignment="1" applyProtection="1">
      <alignment horizontal="left" vertical="center"/>
      <protection/>
    </xf>
    <xf numFmtId="0" fontId="77" fillId="33" borderId="12" xfId="0" applyNumberFormat="1" applyFont="1" applyFill="1" applyBorder="1" applyAlignment="1" applyProtection="1">
      <alignment horizontal="left" vertical="center"/>
      <protection/>
    </xf>
    <xf numFmtId="0" fontId="77" fillId="33" borderId="36" xfId="0" applyNumberFormat="1" applyFont="1" applyFill="1" applyBorder="1" applyAlignment="1" applyProtection="1">
      <alignment horizontal="left" vertical="center"/>
      <protection/>
    </xf>
    <xf numFmtId="0" fontId="77" fillId="33" borderId="59" xfId="0" applyNumberFormat="1" applyFont="1" applyFill="1" applyBorder="1" applyAlignment="1" applyProtection="1">
      <alignment horizontal="left" vertical="center"/>
      <protection/>
    </xf>
    <xf numFmtId="0" fontId="79" fillId="33" borderId="12" xfId="0" applyNumberFormat="1" applyFont="1" applyFill="1" applyBorder="1" applyAlignment="1" applyProtection="1">
      <alignment horizontal="center" vertical="center"/>
      <protection/>
    </xf>
    <xf numFmtId="0" fontId="79" fillId="33" borderId="53"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57175"/>
    <xdr:sp>
      <xdr:nvSpPr>
        <xdr:cNvPr id="1" name="正方形/長方形 1"/>
        <xdr:cNvSpPr>
          <a:spLocks/>
        </xdr:cNvSpPr>
      </xdr:nvSpPr>
      <xdr:spPr>
        <a:xfrm>
          <a:off x="66675" y="38100"/>
          <a:ext cx="1028700" cy="257175"/>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57175"/>
    <xdr:sp>
      <xdr:nvSpPr>
        <xdr:cNvPr id="1" name="正方形/長方形 1"/>
        <xdr:cNvSpPr>
          <a:spLocks/>
        </xdr:cNvSpPr>
      </xdr:nvSpPr>
      <xdr:spPr>
        <a:xfrm>
          <a:off x="66675" y="38100"/>
          <a:ext cx="1028700" cy="257175"/>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99"/>
  <sheetViews>
    <sheetView zoomScaleSheetLayoutView="100" workbookViewId="0" topLeftCell="D1">
      <selection activeCell="L20" sqref="L20"/>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5.75390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1"/>
      <c r="B1" s="312"/>
      <c r="C1" s="312"/>
      <c r="D1" s="420"/>
      <c r="E1" s="421"/>
      <c r="F1" s="421"/>
      <c r="G1" s="421"/>
      <c r="H1" s="422"/>
      <c r="I1" s="72"/>
      <c r="J1" s="84"/>
      <c r="K1" s="423" t="s">
        <v>377</v>
      </c>
      <c r="L1" s="423"/>
      <c r="M1" s="423"/>
      <c r="N1" s="423"/>
      <c r="O1" s="423"/>
      <c r="P1" s="423"/>
      <c r="Q1" s="423"/>
      <c r="R1" s="423"/>
      <c r="S1" s="423"/>
      <c r="T1" s="85"/>
      <c r="U1" s="72"/>
      <c r="V1" s="84"/>
      <c r="W1" s="84"/>
      <c r="X1" s="452"/>
      <c r="Y1" s="452"/>
      <c r="Z1" s="452"/>
      <c r="AA1" s="452"/>
      <c r="AB1" s="453"/>
      <c r="AC1" s="73"/>
      <c r="AD1" s="84"/>
      <c r="AE1" s="446">
        <f>T22+U22</f>
        <v>58</v>
      </c>
      <c r="AF1" s="446"/>
      <c r="AG1" s="74"/>
      <c r="AH1" s="7"/>
      <c r="AQ1" s="37"/>
      <c r="AW1" s="12"/>
      <c r="AY1" s="38"/>
      <c r="AZ1" s="12"/>
      <c r="BA1" s="12"/>
    </row>
    <row r="2" spans="1:55" ht="14.25" customHeight="1">
      <c r="A2" s="313"/>
      <c r="B2" s="7"/>
      <c r="C2" s="7"/>
      <c r="D2" s="448"/>
      <c r="E2" s="449"/>
      <c r="F2" s="449"/>
      <c r="G2" s="449"/>
      <c r="H2" s="450"/>
      <c r="I2" s="83" t="s">
        <v>12</v>
      </c>
      <c r="J2" s="45"/>
      <c r="K2" s="424"/>
      <c r="L2" s="424"/>
      <c r="M2" s="424"/>
      <c r="N2" s="424"/>
      <c r="O2" s="424"/>
      <c r="P2" s="424"/>
      <c r="Q2" s="424"/>
      <c r="R2" s="424"/>
      <c r="S2" s="424"/>
      <c r="T2" s="87"/>
      <c r="U2" s="83" t="s">
        <v>2</v>
      </c>
      <c r="V2" s="45"/>
      <c r="W2" s="45"/>
      <c r="X2" s="454"/>
      <c r="Y2" s="454"/>
      <c r="Z2" s="454"/>
      <c r="AA2" s="454"/>
      <c r="AB2" s="455"/>
      <c r="AC2" s="71" t="s">
        <v>4</v>
      </c>
      <c r="AD2" s="45"/>
      <c r="AE2" s="447"/>
      <c r="AF2" s="447"/>
      <c r="AG2" s="75"/>
      <c r="AH2" s="7"/>
      <c r="AI2" s="4"/>
      <c r="AJ2" s="4"/>
      <c r="AK2" s="4"/>
      <c r="AL2" s="4"/>
      <c r="AM2" s="4"/>
      <c r="AN2" s="4"/>
      <c r="AO2" s="102" t="s">
        <v>184</v>
      </c>
      <c r="AP2" s="4"/>
      <c r="AQ2" s="4"/>
      <c r="AR2" s="4"/>
      <c r="AS2" s="4"/>
      <c r="AT2" s="4"/>
      <c r="AU2" s="4"/>
      <c r="AV2" s="4"/>
      <c r="AW2" s="4"/>
      <c r="AX2" s="4"/>
      <c r="AY2" s="4"/>
      <c r="AZ2" s="4"/>
      <c r="BA2" s="4"/>
      <c r="BB2" s="18"/>
      <c r="BC2" s="19"/>
    </row>
    <row r="3" spans="1:55" ht="14.25" customHeight="1">
      <c r="A3" s="314" t="s">
        <v>65</v>
      </c>
      <c r="B3" s="7"/>
      <c r="C3" s="7"/>
      <c r="D3" s="448"/>
      <c r="E3" s="449" t="e">
        <f>IF(#REF!="","",#REF!)</f>
        <v>#REF!</v>
      </c>
      <c r="F3" s="449" t="e">
        <f>IF(#REF!="","",#REF!)</f>
        <v>#REF!</v>
      </c>
      <c r="G3" s="449" t="e">
        <f>IF(#REF!="","",#REF!)</f>
        <v>#REF!</v>
      </c>
      <c r="H3" s="450" t="e">
        <f>IF(#REF!="","",#REF!)</f>
        <v>#REF!</v>
      </c>
      <c r="I3" s="68" t="s">
        <v>13</v>
      </c>
      <c r="J3" s="65"/>
      <c r="K3" s="65"/>
      <c r="L3" s="156"/>
      <c r="M3" s="68" t="s">
        <v>20</v>
      </c>
      <c r="N3" s="65"/>
      <c r="O3" s="65"/>
      <c r="P3" s="156"/>
      <c r="Q3" s="68" t="s">
        <v>103</v>
      </c>
      <c r="R3" s="65"/>
      <c r="S3" s="89"/>
      <c r="T3" s="97" t="s">
        <v>385</v>
      </c>
      <c r="U3" s="97" t="s">
        <v>386</v>
      </c>
      <c r="W3" s="83" t="s">
        <v>383</v>
      </c>
      <c r="X3" s="65"/>
      <c r="Y3" s="395" t="s">
        <v>384</v>
      </c>
      <c r="Z3" s="395"/>
      <c r="AA3" s="395"/>
      <c r="AB3" s="88"/>
      <c r="AC3" s="63" t="s">
        <v>5</v>
      </c>
      <c r="AD3" s="64"/>
      <c r="AE3" s="451">
        <f>IF(COUNTIF(U20,"=ERROR")&gt;0,"ERROR",100-IF(T22&lt;-50,-50,T22)-U22)</f>
        <v>0</v>
      </c>
      <c r="AF3" s="451"/>
      <c r="AG3" s="75"/>
      <c r="AH3" s="7"/>
      <c r="AI3" s="4"/>
      <c r="AJ3" s="4"/>
      <c r="AK3" s="91" t="s">
        <v>130</v>
      </c>
      <c r="AL3" s="4"/>
      <c r="AM3" s="99"/>
      <c r="AN3" s="4"/>
      <c r="AO3" s="99" t="s">
        <v>268</v>
      </c>
      <c r="AP3" s="4"/>
      <c r="AQ3" s="4"/>
      <c r="AR3" s="4"/>
      <c r="AS3" s="4"/>
      <c r="AT3" s="4"/>
      <c r="AU3" s="4"/>
      <c r="AV3" s="4"/>
      <c r="AW3" s="4"/>
      <c r="AX3" s="4"/>
      <c r="AY3" s="4"/>
      <c r="AZ3" s="4"/>
      <c r="BA3" s="4"/>
      <c r="BB3" s="18"/>
      <c r="BC3" s="19"/>
    </row>
    <row r="4" spans="1:55" ht="14.25" customHeight="1" thickBot="1">
      <c r="A4" s="315" t="s">
        <v>53</v>
      </c>
      <c r="B4" s="316" t="s">
        <v>9</v>
      </c>
      <c r="C4" s="316" t="s">
        <v>10</v>
      </c>
      <c r="D4" s="456" t="s">
        <v>229</v>
      </c>
      <c r="E4" s="457"/>
      <c r="F4" s="457"/>
      <c r="G4" s="457"/>
      <c r="H4" s="458"/>
      <c r="I4" s="123" t="s">
        <v>106</v>
      </c>
      <c r="J4" s="124"/>
      <c r="K4" s="459"/>
      <c r="L4" s="459"/>
      <c r="M4" s="459"/>
      <c r="N4" s="459"/>
      <c r="O4" s="459"/>
      <c r="P4" s="459"/>
      <c r="Q4" s="459"/>
      <c r="R4" s="459"/>
      <c r="S4" s="459"/>
      <c r="T4" s="459"/>
      <c r="U4" s="459"/>
      <c r="V4" s="459"/>
      <c r="W4" s="459"/>
      <c r="X4" s="459"/>
      <c r="Y4" s="459"/>
      <c r="Z4" s="454"/>
      <c r="AA4" s="454"/>
      <c r="AB4" s="454"/>
      <c r="AC4" s="454"/>
      <c r="AD4" s="454"/>
      <c r="AE4" s="454"/>
      <c r="AF4" s="454"/>
      <c r="AG4" s="460"/>
      <c r="AH4" s="7"/>
      <c r="AI4" s="4"/>
      <c r="AJ4" s="4"/>
      <c r="AK4" s="91" t="s">
        <v>131</v>
      </c>
      <c r="AL4" s="4"/>
      <c r="AM4" s="100"/>
      <c r="AN4" s="4"/>
      <c r="AO4" s="100" t="s">
        <v>269</v>
      </c>
      <c r="AP4" s="4"/>
      <c r="AQ4" s="4"/>
      <c r="AR4" s="4"/>
      <c r="AS4" s="4"/>
      <c r="AT4" s="4"/>
      <c r="AU4" s="4"/>
      <c r="AV4" s="4"/>
      <c r="AW4" s="4"/>
      <c r="AX4" s="4"/>
      <c r="AY4" s="4"/>
      <c r="AZ4" s="4"/>
      <c r="BA4" s="4"/>
      <c r="BB4" s="18"/>
      <c r="BC4" s="19"/>
    </row>
    <row r="5" spans="1:55" ht="12.75" customHeight="1" thickTop="1">
      <c r="A5" s="315">
        <v>1</v>
      </c>
      <c r="B5" s="316" t="s">
        <v>66</v>
      </c>
      <c r="C5" s="316" t="s">
        <v>67</v>
      </c>
      <c r="D5" s="184" t="s">
        <v>31</v>
      </c>
      <c r="E5" s="158" t="s">
        <v>130</v>
      </c>
      <c r="F5" s="158"/>
      <c r="G5" s="158"/>
      <c r="H5" s="158"/>
      <c r="I5" s="179"/>
      <c r="J5" s="158" t="s">
        <v>218</v>
      </c>
      <c r="K5" s="158"/>
      <c r="L5" s="179"/>
      <c r="M5" s="159" t="s">
        <v>31</v>
      </c>
      <c r="N5" s="427"/>
      <c r="O5" s="428"/>
      <c r="P5" s="428"/>
      <c r="Q5" s="428"/>
      <c r="R5" s="428"/>
      <c r="S5" s="428"/>
      <c r="T5" s="428"/>
      <c r="U5" s="429"/>
      <c r="V5" s="49" t="s">
        <v>6</v>
      </c>
      <c r="W5" s="49"/>
      <c r="X5" s="49"/>
      <c r="Y5" s="49"/>
      <c r="Z5" s="121"/>
      <c r="AA5" s="121"/>
      <c r="AB5" s="287" t="s">
        <v>24</v>
      </c>
      <c r="AC5" s="288" t="s">
        <v>7</v>
      </c>
      <c r="AD5" s="287" t="s">
        <v>8</v>
      </c>
      <c r="AE5" s="364" t="s">
        <v>30</v>
      </c>
      <c r="AF5" s="373" t="s">
        <v>23</v>
      </c>
      <c r="AG5" s="109" t="s">
        <v>29</v>
      </c>
      <c r="AH5" s="8" t="s">
        <v>27</v>
      </c>
      <c r="AI5" s="4"/>
      <c r="AJ5" s="4"/>
      <c r="AK5" s="91" t="s">
        <v>127</v>
      </c>
      <c r="AL5" s="4"/>
      <c r="AM5" s="100"/>
      <c r="AN5" s="4"/>
      <c r="AO5" s="100" t="s">
        <v>161</v>
      </c>
      <c r="AP5" s="4"/>
      <c r="AQ5" s="4"/>
      <c r="AR5" s="4"/>
      <c r="AS5" s="4"/>
      <c r="AT5" s="4"/>
      <c r="AU5" s="4"/>
      <c r="AV5" s="4"/>
      <c r="AW5" s="4"/>
      <c r="AX5" s="4"/>
      <c r="AY5" s="4"/>
      <c r="AZ5" s="4"/>
      <c r="BA5" s="4"/>
      <c r="BB5" s="18"/>
      <c r="BC5" s="19"/>
    </row>
    <row r="6" spans="1:55" ht="12.75" customHeight="1">
      <c r="A6" s="315">
        <v>2</v>
      </c>
      <c r="B6" s="316" t="s">
        <v>66</v>
      </c>
      <c r="C6" s="316" t="s">
        <v>67</v>
      </c>
      <c r="D6" s="461">
        <f>E7*10-100</f>
        <v>-10</v>
      </c>
      <c r="E6" s="425" t="s">
        <v>14</v>
      </c>
      <c r="F6" s="426"/>
      <c r="G6" s="426"/>
      <c r="H6" s="332"/>
      <c r="I6" s="181"/>
      <c r="J6" s="350" t="s">
        <v>51</v>
      </c>
      <c r="K6" s="574" t="s">
        <v>52</v>
      </c>
      <c r="L6" s="575"/>
      <c r="M6" s="572">
        <f>(K7-E7)*2</f>
        <v>0</v>
      </c>
      <c r="N6" s="430"/>
      <c r="O6" s="431"/>
      <c r="P6" s="431"/>
      <c r="Q6" s="431"/>
      <c r="R6" s="431"/>
      <c r="S6" s="431"/>
      <c r="T6" s="431"/>
      <c r="U6" s="432"/>
      <c r="V6" s="517" t="s">
        <v>124</v>
      </c>
      <c r="W6" s="517"/>
      <c r="X6" s="517"/>
      <c r="Y6" s="517"/>
      <c r="Z6" s="517"/>
      <c r="AA6" s="517"/>
      <c r="AB6" s="266" t="s">
        <v>127</v>
      </c>
      <c r="AC6" s="273" t="s">
        <v>129</v>
      </c>
      <c r="AD6" s="278">
        <v>0</v>
      </c>
      <c r="AE6" s="365">
        <f aca="true" t="shared" si="0" ref="AE6:AE40">IF(AD6="","",AD6+AH6)</f>
        <v>10</v>
      </c>
      <c r="AF6" s="374"/>
      <c r="AG6" s="110">
        <f aca="true" t="shared" si="1" ref="AG6:AG40">IF(AE6="","",IF(AE6&lt;IF(AC6="","",IF(AC6="易",AH6,IF(AC6="並",AH6-1,IF(AC6="難",AH6-2,AH6-3)))),"E",IF(AE6-IF(AC6="","",IF(AC6="易",AH6,IF(AC6="並",AH6-1,IF(AC6="難",AH6-2,AH6-3))))=0,1,IF(AE6-IF(AC6="","",IF(AC6="易",AH6,IF(AC6="並",AH6-1,IF(AC6="難",AH6-2,AH6-3))))=1,2,(AE6-IF(AC6="","",IF(AC6="易",AH6,IF(AC6="並",AH6-1,IF(AC6="難",AH6-2,AH6-3)))))*4-4))))</f>
        <v>1</v>
      </c>
      <c r="AH6" s="9">
        <f aca="true" t="shared" si="2" ref="AH6:AH24">IF(AB6="体力",$E$7,IF(AB6="敏捷",$E$9,IF(AB6="知力",$E$11,IF(AB6="生命",$E$13,IF(AB6="意志",$K$9,IF(AB6="知覚",$K$11,""))))))</f>
        <v>10</v>
      </c>
      <c r="AI6" s="4"/>
      <c r="AJ6" s="4"/>
      <c r="AK6" s="91" t="s">
        <v>126</v>
      </c>
      <c r="AL6" s="4"/>
      <c r="AM6" s="101"/>
      <c r="AN6" s="4"/>
      <c r="AO6" s="100" t="s">
        <v>162</v>
      </c>
      <c r="AP6" s="4"/>
      <c r="AQ6" s="4"/>
      <c r="AR6" s="4"/>
      <c r="AS6" s="4"/>
      <c r="AT6" s="4"/>
      <c r="AU6" s="4"/>
      <c r="AV6" s="4"/>
      <c r="AW6" s="4"/>
      <c r="AX6" s="4"/>
      <c r="AY6" s="4"/>
      <c r="AZ6" s="4"/>
      <c r="BA6" s="4"/>
      <c r="BB6" s="18"/>
      <c r="BC6" s="19"/>
    </row>
    <row r="7" spans="1:41" ht="12.75" customHeight="1">
      <c r="A7" s="315">
        <v>3</v>
      </c>
      <c r="B7" s="316" t="s">
        <v>67</v>
      </c>
      <c r="C7" s="316" t="s">
        <v>68</v>
      </c>
      <c r="D7" s="462"/>
      <c r="E7" s="442">
        <v>9</v>
      </c>
      <c r="F7" s="442"/>
      <c r="G7" s="442"/>
      <c r="H7" s="171"/>
      <c r="I7" s="286"/>
      <c r="J7" s="351"/>
      <c r="K7" s="442">
        <f>E7+J7</f>
        <v>9</v>
      </c>
      <c r="L7" s="443"/>
      <c r="M7" s="573"/>
      <c r="N7" s="430"/>
      <c r="O7" s="431"/>
      <c r="P7" s="431"/>
      <c r="Q7" s="431"/>
      <c r="R7" s="431"/>
      <c r="S7" s="431"/>
      <c r="T7" s="431"/>
      <c r="U7" s="432"/>
      <c r="V7" s="502" t="s">
        <v>118</v>
      </c>
      <c r="W7" s="502"/>
      <c r="X7" s="502"/>
      <c r="Y7" s="502"/>
      <c r="Z7" s="502"/>
      <c r="AA7" s="502"/>
      <c r="AB7" s="266" t="s">
        <v>126</v>
      </c>
      <c r="AC7" s="273" t="s">
        <v>129</v>
      </c>
      <c r="AD7" s="278">
        <v>2</v>
      </c>
      <c r="AE7" s="365">
        <f t="shared" si="0"/>
        <v>13</v>
      </c>
      <c r="AF7" s="374"/>
      <c r="AG7" s="111">
        <f t="shared" si="1"/>
        <v>4</v>
      </c>
      <c r="AH7" s="9">
        <f t="shared" si="2"/>
        <v>11</v>
      </c>
      <c r="AK7" s="91" t="s">
        <v>128</v>
      </c>
      <c r="AM7" s="99"/>
      <c r="AO7" s="101"/>
    </row>
    <row r="8" spans="1:53" ht="12.75" customHeight="1">
      <c r="A8" s="315">
        <v>4</v>
      </c>
      <c r="B8" s="316" t="s">
        <v>67</v>
      </c>
      <c r="C8" s="316" t="s">
        <v>68</v>
      </c>
      <c r="D8" s="461">
        <f>E9*20-200</f>
        <v>0</v>
      </c>
      <c r="E8" s="425" t="s">
        <v>98</v>
      </c>
      <c r="F8" s="425"/>
      <c r="G8" s="425"/>
      <c r="H8" s="332"/>
      <c r="I8" s="349"/>
      <c r="J8" s="352" t="s">
        <v>51</v>
      </c>
      <c r="K8" s="444" t="s">
        <v>93</v>
      </c>
      <c r="L8" s="445"/>
      <c r="M8" s="572">
        <f>(K9-E11)*5</f>
        <v>0</v>
      </c>
      <c r="N8" s="430"/>
      <c r="O8" s="431"/>
      <c r="P8" s="431"/>
      <c r="Q8" s="431"/>
      <c r="R8" s="431"/>
      <c r="S8" s="431"/>
      <c r="T8" s="431"/>
      <c r="U8" s="432"/>
      <c r="V8" s="502" t="s">
        <v>119</v>
      </c>
      <c r="W8" s="502"/>
      <c r="X8" s="502"/>
      <c r="Y8" s="502"/>
      <c r="Z8" s="502"/>
      <c r="AA8" s="502"/>
      <c r="AB8" s="266" t="s">
        <v>126</v>
      </c>
      <c r="AC8" s="273" t="s">
        <v>129</v>
      </c>
      <c r="AD8" s="278">
        <v>3</v>
      </c>
      <c r="AE8" s="365">
        <f t="shared" si="0"/>
        <v>14</v>
      </c>
      <c r="AF8" s="374">
        <v>3</v>
      </c>
      <c r="AG8" s="111">
        <f t="shared" si="1"/>
        <v>8</v>
      </c>
      <c r="AH8" s="9">
        <f t="shared" si="2"/>
        <v>11</v>
      </c>
      <c r="AK8" s="91" t="s">
        <v>132</v>
      </c>
      <c r="AM8" s="100"/>
      <c r="AN8" s="20"/>
      <c r="AO8" s="99" t="s">
        <v>270</v>
      </c>
      <c r="AP8" s="21"/>
      <c r="AQ8" s="21"/>
      <c r="AR8" s="21"/>
      <c r="AS8" s="21"/>
      <c r="AT8" s="21"/>
      <c r="AU8" s="21"/>
      <c r="AV8" s="21"/>
      <c r="AW8" s="21"/>
      <c r="AX8" s="21"/>
      <c r="AY8" s="21"/>
      <c r="AZ8" s="2"/>
      <c r="BA8" s="2"/>
    </row>
    <row r="9" spans="1:53" ht="12.75" customHeight="1">
      <c r="A9" s="315">
        <v>5</v>
      </c>
      <c r="B9" s="316" t="s">
        <v>68</v>
      </c>
      <c r="C9" s="316" t="s">
        <v>69</v>
      </c>
      <c r="D9" s="462"/>
      <c r="E9" s="442">
        <v>10</v>
      </c>
      <c r="F9" s="442"/>
      <c r="G9" s="442"/>
      <c r="H9" s="156"/>
      <c r="I9" s="286"/>
      <c r="J9" s="351"/>
      <c r="K9" s="442">
        <f>E11+J9</f>
        <v>11</v>
      </c>
      <c r="L9" s="443"/>
      <c r="M9" s="573"/>
      <c r="N9" s="430"/>
      <c r="O9" s="431"/>
      <c r="P9" s="431"/>
      <c r="Q9" s="431"/>
      <c r="R9" s="431"/>
      <c r="S9" s="431"/>
      <c r="T9" s="431"/>
      <c r="U9" s="432"/>
      <c r="V9" s="502" t="s">
        <v>120</v>
      </c>
      <c r="W9" s="502"/>
      <c r="X9" s="502"/>
      <c r="Y9" s="502"/>
      <c r="Z9" s="502"/>
      <c r="AA9" s="502"/>
      <c r="AB9" s="266" t="s">
        <v>126</v>
      </c>
      <c r="AC9" s="273" t="s">
        <v>129</v>
      </c>
      <c r="AD9" s="278">
        <v>2</v>
      </c>
      <c r="AE9" s="365">
        <f t="shared" si="0"/>
        <v>13</v>
      </c>
      <c r="AF9" s="374"/>
      <c r="AG9" s="111">
        <f t="shared" si="1"/>
        <v>4</v>
      </c>
      <c r="AH9" s="9">
        <f t="shared" si="2"/>
        <v>11</v>
      </c>
      <c r="AK9" s="91" t="s">
        <v>133</v>
      </c>
      <c r="AM9" s="100"/>
      <c r="AO9" s="100" t="s">
        <v>271</v>
      </c>
      <c r="AP9" s="2"/>
      <c r="AQ9" s="2"/>
      <c r="AR9" s="2"/>
      <c r="AS9" s="2"/>
      <c r="AT9" s="2"/>
      <c r="AU9" s="2"/>
      <c r="AV9" s="2"/>
      <c r="AW9" s="2"/>
      <c r="AX9" s="2"/>
      <c r="AY9" s="2"/>
      <c r="BA9" s="2"/>
    </row>
    <row r="10" spans="1:55" ht="12.75" customHeight="1">
      <c r="A10" s="315">
        <v>6</v>
      </c>
      <c r="B10" s="316" t="s">
        <v>68</v>
      </c>
      <c r="C10" s="316" t="s">
        <v>69</v>
      </c>
      <c r="D10" s="461">
        <f>E11*20-200</f>
        <v>20</v>
      </c>
      <c r="E10" s="470" t="s">
        <v>99</v>
      </c>
      <c r="F10" s="470"/>
      <c r="G10" s="470"/>
      <c r="H10" s="47"/>
      <c r="I10" s="349"/>
      <c r="J10" s="352" t="s">
        <v>51</v>
      </c>
      <c r="K10" s="471" t="s">
        <v>59</v>
      </c>
      <c r="L10" s="472"/>
      <c r="M10" s="572">
        <f>(K11-E11)*5</f>
        <v>0</v>
      </c>
      <c r="N10" s="430"/>
      <c r="O10" s="431"/>
      <c r="P10" s="431"/>
      <c r="Q10" s="431"/>
      <c r="R10" s="431"/>
      <c r="S10" s="431"/>
      <c r="T10" s="431"/>
      <c r="U10" s="432"/>
      <c r="V10" s="502" t="s">
        <v>121</v>
      </c>
      <c r="W10" s="502"/>
      <c r="X10" s="502"/>
      <c r="Y10" s="502"/>
      <c r="Z10" s="502"/>
      <c r="AA10" s="502"/>
      <c r="AB10" s="267" t="s">
        <v>126</v>
      </c>
      <c r="AC10" s="274" t="s">
        <v>129</v>
      </c>
      <c r="AD10" s="279">
        <v>2</v>
      </c>
      <c r="AE10" s="366">
        <f t="shared" si="0"/>
        <v>13</v>
      </c>
      <c r="AF10" s="375"/>
      <c r="AG10" s="111">
        <f t="shared" si="1"/>
        <v>4</v>
      </c>
      <c r="AH10" s="9">
        <f t="shared" si="2"/>
        <v>11</v>
      </c>
      <c r="AM10" s="101"/>
      <c r="AO10" s="100" t="s">
        <v>163</v>
      </c>
      <c r="AP10" s="21"/>
      <c r="AQ10" s="21"/>
      <c r="AR10" s="21"/>
      <c r="AS10" s="21"/>
      <c r="AT10" s="21"/>
      <c r="AU10" s="21"/>
      <c r="AV10" s="21"/>
      <c r="AW10" s="21"/>
      <c r="AX10" s="21"/>
      <c r="AY10" s="21"/>
      <c r="BB10" s="6"/>
      <c r="BC10" s="22"/>
    </row>
    <row r="11" spans="1:55" ht="12.75" customHeight="1">
      <c r="A11" s="315">
        <v>7</v>
      </c>
      <c r="B11" s="316" t="s">
        <v>69</v>
      </c>
      <c r="C11" s="316" t="s">
        <v>49</v>
      </c>
      <c r="D11" s="462"/>
      <c r="E11" s="442">
        <v>11</v>
      </c>
      <c r="F11" s="442"/>
      <c r="G11" s="442"/>
      <c r="H11" s="171"/>
      <c r="I11" s="286"/>
      <c r="J11" s="351"/>
      <c r="K11" s="442">
        <f>E11+J11</f>
        <v>11</v>
      </c>
      <c r="L11" s="443"/>
      <c r="M11" s="573"/>
      <c r="N11" s="430"/>
      <c r="O11" s="431"/>
      <c r="P11" s="431"/>
      <c r="Q11" s="431"/>
      <c r="R11" s="431"/>
      <c r="S11" s="431"/>
      <c r="T11" s="431"/>
      <c r="U11" s="432"/>
      <c r="V11" s="502" t="s">
        <v>122</v>
      </c>
      <c r="W11" s="502"/>
      <c r="X11" s="502"/>
      <c r="Y11" s="502"/>
      <c r="Z11" s="502"/>
      <c r="AA11" s="502"/>
      <c r="AB11" s="266" t="s">
        <v>126</v>
      </c>
      <c r="AC11" s="273" t="s">
        <v>129</v>
      </c>
      <c r="AD11" s="278">
        <v>2</v>
      </c>
      <c r="AE11" s="365">
        <f t="shared" si="0"/>
        <v>13</v>
      </c>
      <c r="AF11" s="374"/>
      <c r="AG11" s="110">
        <f t="shared" si="1"/>
        <v>4</v>
      </c>
      <c r="AH11" s="9">
        <f t="shared" si="2"/>
        <v>11</v>
      </c>
      <c r="AK11" s="1" t="s">
        <v>136</v>
      </c>
      <c r="AM11" s="99"/>
      <c r="AO11" s="100" t="s">
        <v>164</v>
      </c>
      <c r="AP11" s="21"/>
      <c r="AQ11" s="21"/>
      <c r="AR11" s="21"/>
      <c r="AS11" s="21"/>
      <c r="AT11" s="21"/>
      <c r="AU11" s="21"/>
      <c r="AV11" s="21"/>
      <c r="AW11" s="21"/>
      <c r="AX11" s="21"/>
      <c r="AY11" s="21"/>
      <c r="BB11" s="6"/>
      <c r="BC11" s="22"/>
    </row>
    <row r="12" spans="1:55" ht="12.75" customHeight="1">
      <c r="A12" s="315">
        <v>8</v>
      </c>
      <c r="B12" s="316" t="s">
        <v>69</v>
      </c>
      <c r="C12" s="316" t="s">
        <v>49</v>
      </c>
      <c r="D12" s="461">
        <f>E13*10-100</f>
        <v>-10</v>
      </c>
      <c r="E12" s="425" t="s">
        <v>100</v>
      </c>
      <c r="F12" s="425"/>
      <c r="G12" s="425"/>
      <c r="H12" s="348"/>
      <c r="I12" s="349"/>
      <c r="J12" s="48" t="s">
        <v>51</v>
      </c>
      <c r="K12" s="574" t="s">
        <v>32</v>
      </c>
      <c r="L12" s="575"/>
      <c r="M12" s="572">
        <f>(K13-E13)*3</f>
        <v>0</v>
      </c>
      <c r="N12" s="430"/>
      <c r="O12" s="431"/>
      <c r="P12" s="431"/>
      <c r="Q12" s="431"/>
      <c r="R12" s="431"/>
      <c r="S12" s="431"/>
      <c r="T12" s="431"/>
      <c r="U12" s="432"/>
      <c r="V12" s="502" t="s">
        <v>123</v>
      </c>
      <c r="W12" s="502"/>
      <c r="X12" s="502"/>
      <c r="Y12" s="502"/>
      <c r="Z12" s="502"/>
      <c r="AA12" s="502"/>
      <c r="AB12" s="266" t="s">
        <v>126</v>
      </c>
      <c r="AC12" s="273" t="s">
        <v>129</v>
      </c>
      <c r="AD12" s="278">
        <v>0</v>
      </c>
      <c r="AE12" s="365">
        <f t="shared" si="0"/>
        <v>11</v>
      </c>
      <c r="AF12" s="374"/>
      <c r="AG12" s="111">
        <f t="shared" si="1"/>
        <v>1</v>
      </c>
      <c r="AH12" s="9">
        <f t="shared" si="2"/>
        <v>11</v>
      </c>
      <c r="AK12" s="1" t="s">
        <v>129</v>
      </c>
      <c r="AM12" s="100"/>
      <c r="AO12" s="101"/>
      <c r="AP12" s="21"/>
      <c r="AQ12" s="21"/>
      <c r="AR12" s="21"/>
      <c r="AS12" s="21"/>
      <c r="AT12" s="21"/>
      <c r="AU12" s="21"/>
      <c r="AV12" s="21"/>
      <c r="AW12" s="21"/>
      <c r="AX12" s="21"/>
      <c r="AY12" s="21"/>
      <c r="BB12" s="6"/>
      <c r="BC12" s="22"/>
    </row>
    <row r="13" spans="1:55" ht="12.75" customHeight="1">
      <c r="A13" s="315">
        <v>9</v>
      </c>
      <c r="B13" s="316" t="s">
        <v>49</v>
      </c>
      <c r="C13" s="316" t="s">
        <v>70</v>
      </c>
      <c r="D13" s="462"/>
      <c r="E13" s="442">
        <v>9</v>
      </c>
      <c r="F13" s="442"/>
      <c r="G13" s="442"/>
      <c r="H13" s="156"/>
      <c r="I13" s="286"/>
      <c r="J13" s="157"/>
      <c r="K13" s="442">
        <f>E13+J13</f>
        <v>9</v>
      </c>
      <c r="L13" s="443"/>
      <c r="M13" s="573"/>
      <c r="N13" s="430"/>
      <c r="O13" s="431"/>
      <c r="P13" s="431"/>
      <c r="Q13" s="431"/>
      <c r="R13" s="431"/>
      <c r="S13" s="431"/>
      <c r="T13" s="431"/>
      <c r="U13" s="432"/>
      <c r="V13" s="502" t="s">
        <v>156</v>
      </c>
      <c r="W13" s="502"/>
      <c r="X13" s="502"/>
      <c r="Y13" s="502"/>
      <c r="Z13" s="502"/>
      <c r="AA13" s="502"/>
      <c r="AB13" s="266" t="s">
        <v>126</v>
      </c>
      <c r="AC13" s="273" t="s">
        <v>129</v>
      </c>
      <c r="AD13" s="278">
        <v>1</v>
      </c>
      <c r="AE13" s="365">
        <v>13</v>
      </c>
      <c r="AF13" s="374">
        <v>2</v>
      </c>
      <c r="AG13" s="111">
        <f t="shared" si="1"/>
        <v>4</v>
      </c>
      <c r="AH13" s="9">
        <f t="shared" si="2"/>
        <v>11</v>
      </c>
      <c r="AK13" s="1" t="s">
        <v>134</v>
      </c>
      <c r="AM13" s="100"/>
      <c r="AO13" s="99" t="s">
        <v>272</v>
      </c>
      <c r="AP13" s="21"/>
      <c r="AQ13" s="21"/>
      <c r="AR13" s="21"/>
      <c r="AS13" s="21"/>
      <c r="AT13" s="21"/>
      <c r="AU13" s="21"/>
      <c r="AV13" s="21"/>
      <c r="AW13" s="21"/>
      <c r="AX13" s="21"/>
      <c r="AY13" s="21"/>
      <c r="BB13" s="6"/>
      <c r="BC13" s="22"/>
    </row>
    <row r="14" spans="1:55" ht="12.75" customHeight="1">
      <c r="A14" s="315">
        <v>10</v>
      </c>
      <c r="B14" s="316" t="s">
        <v>49</v>
      </c>
      <c r="C14" s="316" t="s">
        <v>50</v>
      </c>
      <c r="D14" s="344">
        <f>IF(H14="",0,H14*3)</f>
        <v>0</v>
      </c>
      <c r="E14" s="463" t="s">
        <v>101</v>
      </c>
      <c r="F14" s="464"/>
      <c r="G14" s="464"/>
      <c r="H14" s="465"/>
      <c r="I14" s="466"/>
      <c r="J14" s="467" t="s">
        <v>102</v>
      </c>
      <c r="K14" s="468"/>
      <c r="L14" s="465">
        <f>IF((E7*E7/10+H14)&lt;5,(E7+H14)^2/10,ROUND((E7+H14)^2/10,0))</f>
        <v>8</v>
      </c>
      <c r="M14" s="469"/>
      <c r="N14" s="430"/>
      <c r="O14" s="431"/>
      <c r="P14" s="431"/>
      <c r="Q14" s="431"/>
      <c r="R14" s="431"/>
      <c r="S14" s="431"/>
      <c r="T14" s="431"/>
      <c r="U14" s="432"/>
      <c r="V14" s="502" t="s">
        <v>155</v>
      </c>
      <c r="W14" s="502"/>
      <c r="X14" s="502"/>
      <c r="Y14" s="502"/>
      <c r="Z14" s="502"/>
      <c r="AA14" s="502"/>
      <c r="AB14" s="266" t="s">
        <v>126</v>
      </c>
      <c r="AC14" s="273" t="s">
        <v>129</v>
      </c>
      <c r="AD14" s="278">
        <v>0</v>
      </c>
      <c r="AE14" s="365">
        <f t="shared" si="0"/>
        <v>11</v>
      </c>
      <c r="AF14" s="374"/>
      <c r="AG14" s="111">
        <f t="shared" si="1"/>
        <v>1</v>
      </c>
      <c r="AH14" s="9">
        <f t="shared" si="2"/>
        <v>11</v>
      </c>
      <c r="AK14" s="1" t="s">
        <v>135</v>
      </c>
      <c r="AM14" s="100"/>
      <c r="AO14" s="100" t="s">
        <v>273</v>
      </c>
      <c r="AP14" s="21"/>
      <c r="AQ14" s="21"/>
      <c r="AR14" s="21"/>
      <c r="AS14" s="21"/>
      <c r="AT14" s="21"/>
      <c r="AU14" s="21"/>
      <c r="AV14" s="21"/>
      <c r="AW14" s="21"/>
      <c r="AX14" s="21"/>
      <c r="AY14" s="21"/>
      <c r="BB14" s="6"/>
      <c r="BC14" s="22"/>
    </row>
    <row r="15" spans="1:55" ht="12.75" customHeight="1">
      <c r="A15" s="315">
        <v>11</v>
      </c>
      <c r="B15" s="316" t="s">
        <v>70</v>
      </c>
      <c r="C15" s="316" t="s">
        <v>71</v>
      </c>
      <c r="D15" s="344">
        <f>IF(H15="",0,H15*20)</f>
        <v>0</v>
      </c>
      <c r="E15" s="473" t="s">
        <v>60</v>
      </c>
      <c r="F15" s="474"/>
      <c r="G15" s="474"/>
      <c r="H15" s="475"/>
      <c r="I15" s="476"/>
      <c r="J15" s="166" t="s">
        <v>25</v>
      </c>
      <c r="K15" s="167"/>
      <c r="L15" s="465">
        <f>(E9+E13)/4+H15</f>
        <v>4.75</v>
      </c>
      <c r="M15" s="469"/>
      <c r="N15" s="430"/>
      <c r="O15" s="431"/>
      <c r="P15" s="431"/>
      <c r="Q15" s="431"/>
      <c r="R15" s="431"/>
      <c r="S15" s="431"/>
      <c r="T15" s="431"/>
      <c r="U15" s="432"/>
      <c r="V15" s="498" t="s">
        <v>160</v>
      </c>
      <c r="W15" s="498"/>
      <c r="X15" s="498"/>
      <c r="Y15" s="498"/>
      <c r="Z15" s="498"/>
      <c r="AA15" s="498"/>
      <c r="AB15" s="268" t="s">
        <v>126</v>
      </c>
      <c r="AC15" s="275" t="s">
        <v>129</v>
      </c>
      <c r="AD15" s="280">
        <v>0</v>
      </c>
      <c r="AE15" s="367">
        <f t="shared" si="0"/>
        <v>11</v>
      </c>
      <c r="AF15" s="376"/>
      <c r="AG15" s="112">
        <f t="shared" si="1"/>
        <v>1</v>
      </c>
      <c r="AH15" s="9">
        <f t="shared" si="2"/>
        <v>11</v>
      </c>
      <c r="AK15" s="1" t="s">
        <v>137</v>
      </c>
      <c r="AM15" s="101"/>
      <c r="AO15" s="100" t="s">
        <v>165</v>
      </c>
      <c r="AP15" s="21"/>
      <c r="AQ15" s="21"/>
      <c r="AR15" s="21"/>
      <c r="AS15" s="21"/>
      <c r="AT15" s="21"/>
      <c r="AU15" s="21"/>
      <c r="AV15" s="21"/>
      <c r="AW15" s="21"/>
      <c r="AX15" s="21"/>
      <c r="AY15" s="21"/>
      <c r="BB15" s="6"/>
      <c r="BC15" s="22"/>
    </row>
    <row r="16" spans="1:55" ht="12.75" customHeight="1" thickBot="1">
      <c r="A16" s="315">
        <v>12</v>
      </c>
      <c r="B16" s="316" t="s">
        <v>70</v>
      </c>
      <c r="C16" s="316" t="s">
        <v>72</v>
      </c>
      <c r="D16" s="182">
        <f>IF(H16="",0,H16*5)</f>
        <v>0</v>
      </c>
      <c r="E16" s="463" t="s">
        <v>61</v>
      </c>
      <c r="F16" s="464"/>
      <c r="G16" s="464"/>
      <c r="H16" s="477"/>
      <c r="I16" s="478"/>
      <c r="J16" s="168" t="s">
        <v>26</v>
      </c>
      <c r="K16" s="169"/>
      <c r="L16" s="465">
        <f>ROUNDDOWN(L15,0)+H16</f>
        <v>4</v>
      </c>
      <c r="M16" s="469"/>
      <c r="N16" s="433"/>
      <c r="O16" s="434"/>
      <c r="P16" s="434"/>
      <c r="Q16" s="434"/>
      <c r="R16" s="434"/>
      <c r="S16" s="434"/>
      <c r="T16" s="434"/>
      <c r="U16" s="435"/>
      <c r="V16" s="517" t="s">
        <v>125</v>
      </c>
      <c r="W16" s="517"/>
      <c r="X16" s="517"/>
      <c r="Y16" s="517"/>
      <c r="Z16" s="517"/>
      <c r="AA16" s="517"/>
      <c r="AB16" s="266" t="s">
        <v>128</v>
      </c>
      <c r="AC16" s="273" t="s">
        <v>129</v>
      </c>
      <c r="AD16" s="278">
        <v>0</v>
      </c>
      <c r="AE16" s="365">
        <f t="shared" si="0"/>
        <v>9</v>
      </c>
      <c r="AF16" s="374"/>
      <c r="AG16" s="110">
        <f t="shared" si="1"/>
        <v>1</v>
      </c>
      <c r="AH16" s="9">
        <f t="shared" si="2"/>
        <v>9</v>
      </c>
      <c r="AM16" s="99"/>
      <c r="AO16" s="100" t="s">
        <v>166</v>
      </c>
      <c r="AP16" s="21"/>
      <c r="AQ16" s="21"/>
      <c r="AR16" s="21"/>
      <c r="AS16" s="21"/>
      <c r="AT16" s="21"/>
      <c r="AU16" s="21"/>
      <c r="AV16" s="21"/>
      <c r="AW16" s="21"/>
      <c r="AX16" s="21"/>
      <c r="AY16" s="21"/>
      <c r="BB16" s="6"/>
      <c r="BC16" s="22"/>
    </row>
    <row r="17" spans="1:55" ht="12.75" customHeight="1" thickTop="1">
      <c r="A17" s="315">
        <v>13</v>
      </c>
      <c r="B17" s="316" t="s">
        <v>50</v>
      </c>
      <c r="C17" s="316" t="s">
        <v>73</v>
      </c>
      <c r="D17" s="76"/>
      <c r="E17" s="62" t="s">
        <v>224</v>
      </c>
      <c r="F17" s="61" t="s">
        <v>21</v>
      </c>
      <c r="G17" s="60"/>
      <c r="H17" s="60"/>
      <c r="I17" s="62" t="s">
        <v>1</v>
      </c>
      <c r="J17" s="61" t="s">
        <v>15</v>
      </c>
      <c r="K17" s="60"/>
      <c r="L17" s="62" t="s">
        <v>16</v>
      </c>
      <c r="M17" s="61" t="s">
        <v>0</v>
      </c>
      <c r="N17" s="49"/>
      <c r="O17" s="49"/>
      <c r="P17" s="127" t="s">
        <v>23</v>
      </c>
      <c r="Q17" s="49" t="s">
        <v>62</v>
      </c>
      <c r="R17" s="49"/>
      <c r="S17" s="49"/>
      <c r="T17" s="125" t="s">
        <v>207</v>
      </c>
      <c r="U17" s="126" t="s">
        <v>208</v>
      </c>
      <c r="V17" s="502"/>
      <c r="W17" s="502"/>
      <c r="X17" s="502"/>
      <c r="Y17" s="502"/>
      <c r="Z17" s="502"/>
      <c r="AA17" s="502"/>
      <c r="AB17" s="266"/>
      <c r="AC17" s="273"/>
      <c r="AD17" s="278"/>
      <c r="AE17" s="365">
        <f t="shared" si="0"/>
      </c>
      <c r="AF17" s="374"/>
      <c r="AG17" s="111">
        <f>IF(AE17="","",IF(AE17&lt;IF(AC17="","",IF(AC17="易",AH17,IF(AC17="並",AH17-1,IF(AC17="難",AH17-2,AH17-3)))),"E",IF(AE17-IF(AC17="","",IF(AC17="易",AH17,IF(AC17="並",AH17-1,IF(AC17="難",AH17-2,AH17-3))))=0,1,IF(AE17-IF(AC17="","",IF(AC17="易",AH17,IF(AC17="並",AH17-1,IF(AC17="難",AH17-2,AH17-3))))=1,2,(AE17-IF(AC17="","",IF(AC17="易",AH17,IF(AC17="並",AH17-1,IF(AC17="難",AH17-2,AH17-3)))))*4-4))))</f>
      </c>
      <c r="AH17" s="9">
        <f t="shared" si="2"/>
      </c>
      <c r="AM17" s="100"/>
      <c r="AO17" s="100" t="s">
        <v>167</v>
      </c>
      <c r="AP17" s="21"/>
      <c r="AQ17" s="21"/>
      <c r="AR17" s="21"/>
      <c r="AS17" s="21"/>
      <c r="AT17" s="21"/>
      <c r="AU17" s="21"/>
      <c r="AV17" s="21"/>
      <c r="AW17" s="21"/>
      <c r="AX17" s="21"/>
      <c r="AY17" s="21"/>
      <c r="BB17" s="6"/>
      <c r="BC17" s="22"/>
    </row>
    <row r="18" spans="1:53" ht="12.75" customHeight="1">
      <c r="A18" s="315">
        <v>14</v>
      </c>
      <c r="B18" s="316" t="s">
        <v>50</v>
      </c>
      <c r="C18" s="316" t="s">
        <v>74</v>
      </c>
      <c r="D18" s="324" t="s">
        <v>219</v>
      </c>
      <c r="E18" s="226">
        <f>IF(T60=0,"",IF(AND(0&lt;=$T$60,$T$60&lt;=G18,$T$58&gt;0,$T$59&gt;0),"C",IF(AND(0&lt;$T$59,$T$59&lt;=G18,0&lt;$T$58,$T$58&lt;=G18),"AB",IF(AND(0&lt;$T$59,$T$59&lt;=G18),"B",IF(AND(0&lt;$T$58,$T$58&lt;=G18),"A","")))))</f>
      </c>
      <c r="F18" s="212" t="s">
        <v>33</v>
      </c>
      <c r="G18" s="486">
        <f>L14</f>
        <v>8</v>
      </c>
      <c r="H18" s="487"/>
      <c r="I18" s="93"/>
      <c r="J18" s="209" t="s">
        <v>34</v>
      </c>
      <c r="K18" s="52">
        <f>ROUNDDOWN($L$16,0)</f>
        <v>4</v>
      </c>
      <c r="L18" s="93"/>
      <c r="M18" s="105"/>
      <c r="N18" s="209" t="s">
        <v>46</v>
      </c>
      <c r="O18" s="52">
        <f>ROUNDDOWN($L$15,0)+3</f>
        <v>7</v>
      </c>
      <c r="P18" s="128"/>
      <c r="Q18" s="53" t="s">
        <v>28</v>
      </c>
      <c r="R18" s="105"/>
      <c r="S18" s="53"/>
      <c r="T18" s="346">
        <f>SUMIF(D6:D16,"&lt;0",D6:D16)+SUMIF(M6:M13,"&lt;0",M6:M13)</f>
        <v>-20</v>
      </c>
      <c r="U18" s="140">
        <f>SUMIF(D6:D16,"&gt;0",D6:D16)+SUMIF(M6:M13,"&gt;0",M6:M13)</f>
        <v>20</v>
      </c>
      <c r="V18" s="502" t="s">
        <v>370</v>
      </c>
      <c r="W18" s="502"/>
      <c r="X18" s="502"/>
      <c r="Y18" s="502"/>
      <c r="Z18" s="502"/>
      <c r="AA18" s="502"/>
      <c r="AB18" s="266" t="s">
        <v>126</v>
      </c>
      <c r="AC18" s="273" t="s">
        <v>135</v>
      </c>
      <c r="AD18" s="278">
        <v>0</v>
      </c>
      <c r="AE18" s="365">
        <f t="shared" si="0"/>
        <v>11</v>
      </c>
      <c r="AF18" s="374">
        <v>2</v>
      </c>
      <c r="AG18" s="111">
        <f t="shared" si="1"/>
        <v>4</v>
      </c>
      <c r="AH18" s="9">
        <f t="shared" si="2"/>
        <v>11</v>
      </c>
      <c r="AM18" s="100"/>
      <c r="AO18" s="100"/>
      <c r="AQ18" s="2"/>
      <c r="AT18" s="2"/>
      <c r="AV18" s="2"/>
      <c r="AZ18" s="2"/>
      <c r="BA18" s="12"/>
    </row>
    <row r="19" spans="1:55" ht="12.75" customHeight="1">
      <c r="A19" s="315">
        <v>15</v>
      </c>
      <c r="B19" s="316" t="s">
        <v>71</v>
      </c>
      <c r="C19" s="316" t="s">
        <v>75</v>
      </c>
      <c r="D19" s="325" t="s">
        <v>220</v>
      </c>
      <c r="E19" s="226">
        <f>IF(AND(G18&lt;$T$60,$T$60&lt;=G19,$T$58&gt;0,$T$59&gt;0),"C",IF(AND(G18&lt;=$T$59,$T$59&lt;=G19,G18&lt;=$T$58,$T$58&lt;=G19),"AB",IF(AND(G18&lt;$T$59,$T$59&lt;=G19),"B",IF(AND(G18&lt;$T$58,$T$58&lt;=G19),"A",""))))</f>
      </c>
      <c r="F19" s="213" t="s">
        <v>36</v>
      </c>
      <c r="G19" s="488">
        <f>IF(2*L14&lt;5,2*L14,ROUND(2*L14,0))</f>
        <v>16</v>
      </c>
      <c r="H19" s="489"/>
      <c r="I19" s="94"/>
      <c r="J19" s="210" t="s">
        <v>37</v>
      </c>
      <c r="K19" s="54">
        <f>IF(AND($L$16*0.8&lt;1,$L$16&gt;0),"1",ROUNDDOWN($L$16*0.8,0))</f>
        <v>3</v>
      </c>
      <c r="L19" s="94"/>
      <c r="M19" s="104"/>
      <c r="N19" s="210" t="s">
        <v>47</v>
      </c>
      <c r="O19" s="54">
        <f>ROUNDDOWN($L$15,0)+2</f>
        <v>6</v>
      </c>
      <c r="P19" s="129"/>
      <c r="Q19" s="50" t="s">
        <v>63</v>
      </c>
      <c r="R19" s="104"/>
      <c r="S19" s="50"/>
      <c r="T19" s="347">
        <f>SUMIF(L26:L56,"&lt;0",L26:L56)+SUMIF(U26:U56,"&lt;0",U26:U56)</f>
        <v>-72</v>
      </c>
      <c r="U19" s="141">
        <f>SUMIF(L26:L56,"&gt;0",L26:L56)+SUMIF(U26:U56,"&gt;0",U26:U56)</f>
        <v>87</v>
      </c>
      <c r="V19" s="502"/>
      <c r="W19" s="502"/>
      <c r="X19" s="502"/>
      <c r="Y19" s="502"/>
      <c r="Z19" s="502"/>
      <c r="AA19" s="502"/>
      <c r="AB19" s="266"/>
      <c r="AC19" s="273"/>
      <c r="AD19" s="278"/>
      <c r="AE19" s="365">
        <f t="shared" si="0"/>
      </c>
      <c r="AF19" s="374"/>
      <c r="AG19" s="111">
        <f t="shared" si="1"/>
      </c>
      <c r="AH19" s="9">
        <f t="shared" si="2"/>
      </c>
      <c r="AM19" s="100"/>
      <c r="AO19" s="99" t="s">
        <v>274</v>
      </c>
      <c r="AP19" s="2"/>
      <c r="AQ19" s="2"/>
      <c r="AR19" s="23"/>
      <c r="AS19" s="2"/>
      <c r="AT19" s="2"/>
      <c r="AU19" s="2"/>
      <c r="AV19" s="2"/>
      <c r="AW19" s="24"/>
      <c r="AX19" s="2"/>
      <c r="AY19" s="2"/>
      <c r="AZ19" s="2"/>
      <c r="BA19" s="4"/>
      <c r="BB19" s="18"/>
      <c r="BC19" s="19"/>
    </row>
    <row r="20" spans="1:55" ht="12.75" customHeight="1">
      <c r="A20" s="315">
        <v>16</v>
      </c>
      <c r="B20" s="316" t="s">
        <v>71</v>
      </c>
      <c r="C20" s="316" t="s">
        <v>76</v>
      </c>
      <c r="D20" s="325" t="s">
        <v>221</v>
      </c>
      <c r="E20" s="226">
        <f>IF(AND(G19&lt;$T$60,$T$60&lt;=G20,$T$58&gt;0,$T$59&gt;0),"C",IF(AND(G19&lt;=$T$59,$T$59&lt;=G20,G19&lt;=$T$58,$T$58&lt;=G20),"AB",IF(AND(G19&lt;$T$59,$T$59&lt;=G20),"B",IF(AND(G19&lt;$T$58,$T$58&lt;=G20),"A",""))))</f>
      </c>
      <c r="F20" s="213" t="s">
        <v>39</v>
      </c>
      <c r="G20" s="488">
        <f>IF(3*L14&lt;5,3*L14,ROUND(3*L14,0))</f>
        <v>24</v>
      </c>
      <c r="H20" s="488"/>
      <c r="I20" s="94"/>
      <c r="J20" s="210" t="s">
        <v>40</v>
      </c>
      <c r="K20" s="54">
        <f>IF(AND($L$16*0.6&lt;1,$L$16&gt;0),"1",ROUNDDOWN($L$16*0.6,0))</f>
        <v>2</v>
      </c>
      <c r="L20" s="94"/>
      <c r="M20" s="104"/>
      <c r="N20" s="210" t="s">
        <v>48</v>
      </c>
      <c r="O20" s="54">
        <f>ROUNDDOWN($L$15,0)+1</f>
        <v>5</v>
      </c>
      <c r="P20" s="129"/>
      <c r="Q20" s="50" t="s">
        <v>64</v>
      </c>
      <c r="R20" s="104"/>
      <c r="S20" s="50"/>
      <c r="T20" s="347"/>
      <c r="U20" s="141">
        <f>IF(COUNTIF(AG6:AG51,"=E")&gt;0,"ERROR",SUM(AG6:AG51))</f>
        <v>43</v>
      </c>
      <c r="V20" s="502"/>
      <c r="W20" s="502"/>
      <c r="X20" s="502"/>
      <c r="Y20" s="502"/>
      <c r="Z20" s="502"/>
      <c r="AA20" s="502"/>
      <c r="AB20" s="267"/>
      <c r="AC20" s="274"/>
      <c r="AD20" s="279"/>
      <c r="AE20" s="366">
        <f t="shared" si="0"/>
      </c>
      <c r="AF20" s="375"/>
      <c r="AG20" s="111">
        <f t="shared" si="1"/>
      </c>
      <c r="AH20" s="9">
        <f t="shared" si="2"/>
      </c>
      <c r="AO20" s="100" t="s">
        <v>275</v>
      </c>
      <c r="AP20" s="2"/>
      <c r="AQ20" s="2"/>
      <c r="AR20" s="25"/>
      <c r="AS20" s="2"/>
      <c r="AT20" s="2"/>
      <c r="AU20" s="2"/>
      <c r="AV20" s="2"/>
      <c r="AW20" s="24"/>
      <c r="AX20" s="2"/>
      <c r="AY20" s="2"/>
      <c r="AZ20" s="2"/>
      <c r="BA20" s="4"/>
      <c r="BB20" s="18"/>
      <c r="BC20" s="19"/>
    </row>
    <row r="21" spans="1:55" ht="12.75" customHeight="1">
      <c r="A21" s="315">
        <v>17</v>
      </c>
      <c r="B21" s="316" t="s">
        <v>72</v>
      </c>
      <c r="C21" s="316" t="s">
        <v>77</v>
      </c>
      <c r="D21" s="325" t="s">
        <v>222</v>
      </c>
      <c r="E21" s="226">
        <f>IF(AND(G20&lt;$T$60,$T$60&lt;=G21,$T$58&gt;0,$T$59&gt;0),"C",IF(AND(G20&lt;=$T$59,$T$59&lt;=G21,G20&lt;=$T$58,$T$58&lt;=G21),"AB",IF(AND(G20&lt;$T$59,$T$59&lt;=G21),"B",IF(AND(G20&lt;$T$58,$T$58&lt;=G21),"A",""))))</f>
      </c>
      <c r="F21" s="213" t="s">
        <v>41</v>
      </c>
      <c r="G21" s="488">
        <f>IF(6*L14&lt;5,6*L14,ROUND(6*L14,0))</f>
        <v>48</v>
      </c>
      <c r="H21" s="489"/>
      <c r="I21" s="94"/>
      <c r="J21" s="210" t="s">
        <v>42</v>
      </c>
      <c r="K21" s="54">
        <f>IF(AND($L$16*0.4&lt;1,$L$16&gt;0),"1",ROUNDDOWN($L$16*0.4,0))</f>
        <v>1</v>
      </c>
      <c r="L21" s="94"/>
      <c r="M21" s="104"/>
      <c r="N21" s="210" t="s">
        <v>35</v>
      </c>
      <c r="O21" s="54">
        <f>ROUNDDOWN($L$15,0)</f>
        <v>4</v>
      </c>
      <c r="P21" s="129"/>
      <c r="Q21" s="56" t="s">
        <v>54</v>
      </c>
      <c r="R21" s="55"/>
      <c r="S21" s="56"/>
      <c r="T21" s="143"/>
      <c r="U21" s="142"/>
      <c r="V21" s="523"/>
      <c r="W21" s="523"/>
      <c r="X21" s="523"/>
      <c r="Y21" s="523"/>
      <c r="Z21" s="523"/>
      <c r="AA21" s="523"/>
      <c r="AB21" s="266"/>
      <c r="AC21" s="273"/>
      <c r="AD21" s="278"/>
      <c r="AE21" s="365">
        <f t="shared" si="0"/>
      </c>
      <c r="AF21" s="374"/>
      <c r="AG21" s="110">
        <f t="shared" si="1"/>
      </c>
      <c r="AH21" s="9">
        <f t="shared" si="2"/>
      </c>
      <c r="AM21" s="99"/>
      <c r="AO21" s="100" t="s">
        <v>179</v>
      </c>
      <c r="AP21" s="2"/>
      <c r="AQ21" s="2"/>
      <c r="AR21" s="23"/>
      <c r="AS21" s="2"/>
      <c r="AT21" s="2"/>
      <c r="AU21" s="2"/>
      <c r="AV21" s="2"/>
      <c r="AW21" s="24"/>
      <c r="AX21" s="2"/>
      <c r="AY21" s="2"/>
      <c r="AZ21" s="2"/>
      <c r="BA21" s="4"/>
      <c r="BB21" s="18"/>
      <c r="BC21" s="19"/>
    </row>
    <row r="22" spans="1:55" ht="12.75" customHeight="1" thickBot="1">
      <c r="A22" s="315">
        <v>18</v>
      </c>
      <c r="B22" s="316" t="s">
        <v>72</v>
      </c>
      <c r="C22" s="316" t="s">
        <v>78</v>
      </c>
      <c r="D22" s="326" t="s">
        <v>223</v>
      </c>
      <c r="E22" s="226">
        <f>IF(AND(G21&lt;$T$60,$T$60&lt;=G22,$T$58&gt;0,$T$59&gt;0),"C",IF(AND(G21&lt;=$T$59,$T$59&lt;=G22,G21&lt;=$T$58,$T$58&lt;=G22),"AB",IF(AND(G21&lt;$T$59,$T$59&lt;=G22),"B",IF(AND(G21&lt;$T$58,$T$58&lt;=G22),"A",""))))</f>
      </c>
      <c r="F22" s="355" t="s">
        <v>43</v>
      </c>
      <c r="G22" s="490">
        <f>IF(10*L14&lt;5,10*L14,ROUND(10*L14,0))</f>
        <v>80</v>
      </c>
      <c r="H22" s="490"/>
      <c r="I22" s="95"/>
      <c r="J22" s="211" t="s">
        <v>44</v>
      </c>
      <c r="K22" s="58" t="str">
        <f>IF(AND($L$16*0.2&lt;1,$L$16&gt;0),"1",ROUNDDOWN($L$16*0.2,0))</f>
        <v>1</v>
      </c>
      <c r="L22" s="95"/>
      <c r="M22" s="57"/>
      <c r="N22" s="211" t="s">
        <v>38</v>
      </c>
      <c r="O22" s="58">
        <f>ROUNDDOWN($L$15,0)-1</f>
        <v>3</v>
      </c>
      <c r="P22" s="130"/>
      <c r="Q22" s="512" t="s">
        <v>19</v>
      </c>
      <c r="R22" s="513"/>
      <c r="S22" s="513"/>
      <c r="T22" s="144">
        <f>SUM(T18:T21)</f>
        <v>-92</v>
      </c>
      <c r="U22" s="152">
        <f>SUM(U18:U21)</f>
        <v>150</v>
      </c>
      <c r="V22" s="502"/>
      <c r="W22" s="502"/>
      <c r="X22" s="502"/>
      <c r="Y22" s="502"/>
      <c r="Z22" s="502"/>
      <c r="AA22" s="502"/>
      <c r="AB22" s="266"/>
      <c r="AC22" s="273"/>
      <c r="AD22" s="278"/>
      <c r="AE22" s="365">
        <f t="shared" si="0"/>
      </c>
      <c r="AF22" s="374"/>
      <c r="AG22" s="111">
        <f t="shared" si="1"/>
      </c>
      <c r="AH22" s="9">
        <f t="shared" si="2"/>
      </c>
      <c r="AI22" s="39"/>
      <c r="AL22" s="20"/>
      <c r="AM22" s="100"/>
      <c r="AN22" s="20"/>
      <c r="AO22" s="100" t="s">
        <v>178</v>
      </c>
      <c r="AX22" s="340"/>
      <c r="AY22" s="4"/>
      <c r="AZ22" s="4"/>
      <c r="BA22" s="4"/>
      <c r="BB22" s="26"/>
      <c r="BC22" s="4"/>
    </row>
    <row r="23" spans="1:55" ht="12.75" customHeight="1" thickTop="1">
      <c r="A23" s="315">
        <v>19</v>
      </c>
      <c r="B23" s="318" t="s">
        <v>73</v>
      </c>
      <c r="C23" s="318" t="s">
        <v>79</v>
      </c>
      <c r="D23" s="570" t="s">
        <v>97</v>
      </c>
      <c r="E23" s="493"/>
      <c r="F23" s="571"/>
      <c r="G23" s="46" t="s">
        <v>217</v>
      </c>
      <c r="H23" s="66"/>
      <c r="I23" s="43"/>
      <c r="J23" s="491" t="s">
        <v>9</v>
      </c>
      <c r="K23" s="492"/>
      <c r="L23" s="493" t="s">
        <v>10</v>
      </c>
      <c r="M23" s="494"/>
      <c r="N23" s="495"/>
      <c r="O23" s="491" t="s">
        <v>96</v>
      </c>
      <c r="P23" s="494"/>
      <c r="Q23" s="509"/>
      <c r="R23" s="514" t="s">
        <v>11</v>
      </c>
      <c r="S23" s="515"/>
      <c r="T23" s="510" t="s">
        <v>138</v>
      </c>
      <c r="U23" s="511"/>
      <c r="V23" s="502"/>
      <c r="W23" s="502"/>
      <c r="X23" s="502"/>
      <c r="Y23" s="502"/>
      <c r="Z23" s="502"/>
      <c r="AA23" s="502"/>
      <c r="AB23" s="266"/>
      <c r="AC23" s="273"/>
      <c r="AD23" s="278"/>
      <c r="AE23" s="365">
        <f t="shared" si="0"/>
      </c>
      <c r="AF23" s="374"/>
      <c r="AG23" s="111">
        <f t="shared" si="1"/>
      </c>
      <c r="AH23" s="9">
        <f t="shared" si="2"/>
      </c>
      <c r="AL23" s="20"/>
      <c r="AM23" s="100"/>
      <c r="AN23" s="17"/>
      <c r="AO23" s="100" t="s">
        <v>168</v>
      </c>
      <c r="AT23" s="20"/>
      <c r="AV23" s="27"/>
      <c r="AW23" s="28"/>
      <c r="AX23" s="341"/>
      <c r="AY23" s="4"/>
      <c r="AZ23" s="4"/>
      <c r="BA23" s="4"/>
      <c r="BB23" s="26"/>
      <c r="BC23" s="4"/>
    </row>
    <row r="24" spans="1:55" ht="12.75" customHeight="1" thickBot="1">
      <c r="A24" s="315">
        <v>20</v>
      </c>
      <c r="B24" s="318" t="s">
        <v>73</v>
      </c>
      <c r="C24" s="318" t="s">
        <v>80</v>
      </c>
      <c r="D24" s="524"/>
      <c r="E24" s="481"/>
      <c r="F24" s="525"/>
      <c r="G24" s="479"/>
      <c r="H24" s="481"/>
      <c r="I24" s="525"/>
      <c r="J24" s="479" t="str">
        <f>VLOOKUP(E7,A5:C44,2,FALSE)</f>
        <v>1D-2</v>
      </c>
      <c r="K24" s="480"/>
      <c r="L24" s="483" t="str">
        <f>VLOOKUP(E7,A5:C44,3,FALSE)</f>
        <v>1D-1</v>
      </c>
      <c r="M24" s="484"/>
      <c r="N24" s="485"/>
      <c r="O24" s="479"/>
      <c r="P24" s="481"/>
      <c r="Q24" s="482"/>
      <c r="R24" s="507"/>
      <c r="S24" s="508"/>
      <c r="T24" s="483"/>
      <c r="U24" s="506"/>
      <c r="V24" s="502"/>
      <c r="W24" s="502"/>
      <c r="X24" s="502"/>
      <c r="Y24" s="502"/>
      <c r="Z24" s="502"/>
      <c r="AA24" s="502"/>
      <c r="AB24" s="266"/>
      <c r="AC24" s="273"/>
      <c r="AD24" s="279"/>
      <c r="AE24" s="366">
        <f t="shared" si="0"/>
      </c>
      <c r="AF24" s="374"/>
      <c r="AG24" s="111">
        <f t="shared" si="1"/>
      </c>
      <c r="AH24" s="9">
        <f t="shared" si="2"/>
      </c>
      <c r="AL24" s="20"/>
      <c r="AM24" s="100"/>
      <c r="AO24" s="100"/>
      <c r="AT24" s="20"/>
      <c r="AV24" s="27"/>
      <c r="AW24" s="28"/>
      <c r="AX24" s="341"/>
      <c r="AY24" s="4"/>
      <c r="AZ24" s="4"/>
      <c r="BA24" s="4"/>
      <c r="BB24" s="26"/>
      <c r="BC24" s="4"/>
    </row>
    <row r="25" spans="1:55" ht="12.75" customHeight="1" thickTop="1">
      <c r="A25" s="315">
        <v>21</v>
      </c>
      <c r="B25" s="316" t="s">
        <v>74</v>
      </c>
      <c r="C25" s="316" t="s">
        <v>81</v>
      </c>
      <c r="D25" s="120" t="s">
        <v>22</v>
      </c>
      <c r="E25" s="49"/>
      <c r="F25" s="49"/>
      <c r="G25" s="49"/>
      <c r="H25" s="49"/>
      <c r="I25" s="250" t="s">
        <v>116</v>
      </c>
      <c r="J25" s="249" t="s">
        <v>18</v>
      </c>
      <c r="K25" s="173" t="s">
        <v>17</v>
      </c>
      <c r="L25" s="241" t="s">
        <v>29</v>
      </c>
      <c r="M25" s="49" t="s">
        <v>22</v>
      </c>
      <c r="N25" s="49"/>
      <c r="O25" s="49"/>
      <c r="P25" s="49"/>
      <c r="Q25" s="250" t="s">
        <v>193</v>
      </c>
      <c r="R25" s="251" t="s">
        <v>30</v>
      </c>
      <c r="S25" s="204" t="s">
        <v>18</v>
      </c>
      <c r="T25" s="259" t="s">
        <v>17</v>
      </c>
      <c r="U25" s="136" t="s">
        <v>29</v>
      </c>
      <c r="V25" s="498"/>
      <c r="W25" s="498"/>
      <c r="X25" s="498"/>
      <c r="Y25" s="498"/>
      <c r="Z25" s="498"/>
      <c r="AA25" s="498"/>
      <c r="AB25" s="268"/>
      <c r="AC25" s="275"/>
      <c r="AD25" s="281"/>
      <c r="AE25" s="368">
        <f t="shared" si="0"/>
      </c>
      <c r="AF25" s="376"/>
      <c r="AG25" s="114">
        <f t="shared" si="1"/>
      </c>
      <c r="AH25" s="9"/>
      <c r="AL25" s="20"/>
      <c r="AM25" s="100"/>
      <c r="AO25" s="99" t="s">
        <v>276</v>
      </c>
      <c r="AT25" s="20"/>
      <c r="AV25" s="27"/>
      <c r="AW25" s="28"/>
      <c r="AX25" s="341"/>
      <c r="AY25" s="29"/>
      <c r="BB25" s="18"/>
      <c r="BC25" s="4"/>
    </row>
    <row r="26" spans="1:55" ht="12.75" customHeight="1">
      <c r="A26" s="315">
        <v>22</v>
      </c>
      <c r="B26" s="316" t="s">
        <v>74</v>
      </c>
      <c r="C26" s="316" t="s">
        <v>82</v>
      </c>
      <c r="D26" s="529" t="s">
        <v>212</v>
      </c>
      <c r="E26" s="530"/>
      <c r="F26" s="530"/>
      <c r="G26" s="530"/>
      <c r="H26" s="530"/>
      <c r="I26" s="531"/>
      <c r="J26" s="238">
        <v>0</v>
      </c>
      <c r="K26" s="243"/>
      <c r="L26" s="131">
        <f aca="true" t="shared" si="3" ref="L26:L51">IF(J26="","",IF(J26&gt;0,ROUNDUP(J26*(K26+100%),0),ROUNDDOWN(J26*(K26+100%),0)))</f>
        <v>0</v>
      </c>
      <c r="M26" s="530" t="s">
        <v>379</v>
      </c>
      <c r="N26" s="530"/>
      <c r="O26" s="530"/>
      <c r="P26" s="530"/>
      <c r="Q26" s="531"/>
      <c r="R26" s="252">
        <v>1</v>
      </c>
      <c r="S26" s="252">
        <v>5</v>
      </c>
      <c r="T26" s="260"/>
      <c r="U26" s="131">
        <f aca="true" t="shared" si="4" ref="U26:U51">IF(S26="","",IF(S26&gt;0,ROUNDUP(S26*(T26+100%),0),ROUNDDOWN(S26*(T26+100%),0)))</f>
        <v>5</v>
      </c>
      <c r="V26" s="523"/>
      <c r="W26" s="523"/>
      <c r="X26" s="523"/>
      <c r="Y26" s="523"/>
      <c r="Z26" s="523"/>
      <c r="AA26" s="523"/>
      <c r="AB26" s="266"/>
      <c r="AC26" s="273"/>
      <c r="AD26" s="282"/>
      <c r="AE26" s="369">
        <f t="shared" si="0"/>
      </c>
      <c r="AF26" s="374"/>
      <c r="AG26" s="115">
        <f t="shared" si="1"/>
      </c>
      <c r="AH26" s="81">
        <f aca="true" t="shared" si="5" ref="AH26:AH40">IF(AB26="体力",$E$7,IF(AB26="敏捷",$E$9,IF(AB26="知力",$E$11,IF(AB26="生命",$E$13,IF(AB26="意志",$K$9,IF(AB26="知覚",$K$11,""))))))</f>
      </c>
      <c r="AL26" s="20"/>
      <c r="AM26" s="101"/>
      <c r="AO26" s="100" t="s">
        <v>277</v>
      </c>
      <c r="AT26" s="20"/>
      <c r="AV26" s="27"/>
      <c r="AW26" s="28"/>
      <c r="AX26" s="5"/>
      <c r="BB26" s="30"/>
      <c r="BC26" s="20"/>
    </row>
    <row r="27" spans="1:50" ht="12.75" customHeight="1">
      <c r="A27" s="315">
        <v>23</v>
      </c>
      <c r="B27" s="316" t="s">
        <v>75</v>
      </c>
      <c r="C27" s="316" t="s">
        <v>83</v>
      </c>
      <c r="D27" s="403" t="s">
        <v>117</v>
      </c>
      <c r="E27" s="404"/>
      <c r="F27" s="404"/>
      <c r="G27" s="404"/>
      <c r="H27" s="404"/>
      <c r="I27" s="405"/>
      <c r="J27" s="238">
        <v>30</v>
      </c>
      <c r="K27" s="243"/>
      <c r="L27" s="132">
        <f t="shared" si="3"/>
        <v>30</v>
      </c>
      <c r="M27" s="404" t="s">
        <v>203</v>
      </c>
      <c r="N27" s="404"/>
      <c r="O27" s="404"/>
      <c r="P27" s="404"/>
      <c r="Q27" s="405"/>
      <c r="R27" s="253">
        <v>0</v>
      </c>
      <c r="S27" s="253">
        <v>5</v>
      </c>
      <c r="T27" s="260"/>
      <c r="U27" s="132">
        <f t="shared" si="4"/>
        <v>5</v>
      </c>
      <c r="V27" s="502"/>
      <c r="W27" s="502"/>
      <c r="X27" s="502"/>
      <c r="Y27" s="502"/>
      <c r="Z27" s="502"/>
      <c r="AA27" s="502"/>
      <c r="AB27" s="266"/>
      <c r="AC27" s="273"/>
      <c r="AD27" s="283"/>
      <c r="AE27" s="369">
        <f t="shared" si="0"/>
      </c>
      <c r="AF27" s="374"/>
      <c r="AG27" s="116">
        <f t="shared" si="1"/>
      </c>
      <c r="AH27" s="82">
        <f t="shared" si="5"/>
      </c>
      <c r="AL27" s="20"/>
      <c r="AM27" s="99"/>
      <c r="AO27" s="100" t="s">
        <v>169</v>
      </c>
      <c r="AT27" s="20"/>
      <c r="AV27" s="27"/>
      <c r="AW27" s="28"/>
      <c r="AX27" s="31"/>
    </row>
    <row r="28" spans="1:52" ht="12.75" customHeight="1">
      <c r="A28" s="315">
        <v>24</v>
      </c>
      <c r="B28" s="316" t="s">
        <v>75</v>
      </c>
      <c r="C28" s="316" t="s">
        <v>84</v>
      </c>
      <c r="D28" s="403" t="s">
        <v>363</v>
      </c>
      <c r="E28" s="404"/>
      <c r="F28" s="404"/>
      <c r="G28" s="404"/>
      <c r="H28" s="404"/>
      <c r="I28" s="405"/>
      <c r="J28" s="238">
        <v>5</v>
      </c>
      <c r="K28" s="243"/>
      <c r="L28" s="132">
        <f t="shared" si="3"/>
        <v>5</v>
      </c>
      <c r="M28" s="404" t="s">
        <v>362</v>
      </c>
      <c r="N28" s="404"/>
      <c r="O28" s="404"/>
      <c r="P28" s="404"/>
      <c r="Q28" s="405"/>
      <c r="R28" s="253">
        <v>2</v>
      </c>
      <c r="S28" s="253">
        <v>20</v>
      </c>
      <c r="T28" s="260"/>
      <c r="U28" s="132">
        <f t="shared" si="4"/>
        <v>20</v>
      </c>
      <c r="V28" s="502"/>
      <c r="W28" s="502"/>
      <c r="X28" s="502"/>
      <c r="Y28" s="502"/>
      <c r="Z28" s="502"/>
      <c r="AA28" s="502"/>
      <c r="AB28" s="266"/>
      <c r="AC28" s="273"/>
      <c r="AD28" s="283"/>
      <c r="AE28" s="369">
        <f t="shared" si="0"/>
      </c>
      <c r="AF28" s="374"/>
      <c r="AG28" s="116">
        <f t="shared" si="1"/>
      </c>
      <c r="AH28" s="82">
        <f t="shared" si="5"/>
      </c>
      <c r="AJ28" s="2"/>
      <c r="AK28" s="2"/>
      <c r="AL28" s="32"/>
      <c r="AM28" s="100"/>
      <c r="AN28" s="4"/>
      <c r="AO28" s="100" t="s">
        <v>170</v>
      </c>
      <c r="AT28" s="20"/>
      <c r="AV28" s="27"/>
      <c r="AW28" s="28"/>
      <c r="AX28" s="33"/>
      <c r="AY28" s="4"/>
      <c r="AZ28" s="4"/>
    </row>
    <row r="29" spans="1:52" ht="12.75" customHeight="1">
      <c r="A29" s="315">
        <v>25</v>
      </c>
      <c r="B29" s="316" t="s">
        <v>76</v>
      </c>
      <c r="C29" s="316" t="s">
        <v>85</v>
      </c>
      <c r="D29" s="532" t="s">
        <v>364</v>
      </c>
      <c r="E29" s="533"/>
      <c r="F29" s="533"/>
      <c r="G29" s="533"/>
      <c r="H29" s="533"/>
      <c r="I29" s="534"/>
      <c r="J29" s="238">
        <v>5</v>
      </c>
      <c r="K29" s="243"/>
      <c r="L29" s="132">
        <f t="shared" si="3"/>
        <v>5</v>
      </c>
      <c r="M29" s="404" t="s">
        <v>372</v>
      </c>
      <c r="N29" s="404"/>
      <c r="O29" s="404"/>
      <c r="P29" s="404"/>
      <c r="Q29" s="405"/>
      <c r="R29" s="253">
        <v>1</v>
      </c>
      <c r="S29" s="253">
        <v>15</v>
      </c>
      <c r="T29" s="260"/>
      <c r="U29" s="132">
        <f t="shared" si="4"/>
        <v>15</v>
      </c>
      <c r="V29" s="502"/>
      <c r="W29" s="502"/>
      <c r="X29" s="502"/>
      <c r="Y29" s="502"/>
      <c r="Z29" s="502"/>
      <c r="AA29" s="502"/>
      <c r="AB29" s="266"/>
      <c r="AC29" s="273"/>
      <c r="AD29" s="283"/>
      <c r="AE29" s="369">
        <f t="shared" si="0"/>
      </c>
      <c r="AF29" s="374"/>
      <c r="AG29" s="116">
        <f t="shared" si="1"/>
      </c>
      <c r="AH29" s="9">
        <f t="shared" si="5"/>
      </c>
      <c r="AL29" s="2"/>
      <c r="AM29" s="100"/>
      <c r="AN29" s="4"/>
      <c r="AO29" s="100" t="s">
        <v>171</v>
      </c>
      <c r="AT29" s="20"/>
      <c r="AV29" s="27"/>
      <c r="AW29" s="28"/>
      <c r="AX29" s="33"/>
      <c r="AY29" s="4"/>
      <c r="AZ29" s="4"/>
    </row>
    <row r="30" spans="1:52" ht="12" customHeight="1">
      <c r="A30" s="315">
        <v>26</v>
      </c>
      <c r="B30" s="316" t="s">
        <v>76</v>
      </c>
      <c r="C30" s="316" t="s">
        <v>45</v>
      </c>
      <c r="D30" s="403" t="s">
        <v>365</v>
      </c>
      <c r="E30" s="404"/>
      <c r="F30" s="404"/>
      <c r="G30" s="404"/>
      <c r="H30" s="404"/>
      <c r="I30" s="405"/>
      <c r="J30" s="238">
        <v>2</v>
      </c>
      <c r="K30" s="243"/>
      <c r="L30" s="132">
        <f t="shared" si="3"/>
        <v>2</v>
      </c>
      <c r="M30" s="389"/>
      <c r="N30" s="390"/>
      <c r="O30" s="390"/>
      <c r="P30" s="390"/>
      <c r="Q30" s="391"/>
      <c r="R30" s="254"/>
      <c r="S30" s="253"/>
      <c r="T30" s="260"/>
      <c r="U30" s="132">
        <f t="shared" si="4"/>
      </c>
      <c r="V30" s="502"/>
      <c r="W30" s="502"/>
      <c r="X30" s="502"/>
      <c r="Y30" s="502"/>
      <c r="Z30" s="502"/>
      <c r="AA30" s="502"/>
      <c r="AB30" s="267"/>
      <c r="AC30" s="274"/>
      <c r="AD30" s="283"/>
      <c r="AE30" s="370">
        <f t="shared" si="0"/>
      </c>
      <c r="AF30" s="375"/>
      <c r="AG30" s="116">
        <f t="shared" si="1"/>
      </c>
      <c r="AH30" s="9">
        <f t="shared" si="5"/>
      </c>
      <c r="AI30" s="39"/>
      <c r="AK30" s="4"/>
      <c r="AL30" s="4"/>
      <c r="AM30" s="100"/>
      <c r="AN30" s="4"/>
      <c r="AO30" s="100" t="s">
        <v>172</v>
      </c>
      <c r="AT30" s="20"/>
      <c r="AV30" s="27"/>
      <c r="AW30" s="28"/>
      <c r="AX30" s="16"/>
      <c r="AY30" s="4"/>
      <c r="AZ30" s="4"/>
    </row>
    <row r="31" spans="1:52" ht="12" customHeight="1">
      <c r="A31" s="315">
        <v>27</v>
      </c>
      <c r="B31" s="316" t="s">
        <v>77</v>
      </c>
      <c r="C31" s="316" t="s">
        <v>86</v>
      </c>
      <c r="D31" s="403"/>
      <c r="E31" s="404"/>
      <c r="F31" s="404"/>
      <c r="G31" s="404"/>
      <c r="H31" s="404"/>
      <c r="I31" s="405"/>
      <c r="J31" s="238"/>
      <c r="K31" s="243"/>
      <c r="L31" s="132">
        <f t="shared" si="3"/>
      </c>
      <c r="M31" s="389"/>
      <c r="N31" s="390"/>
      <c r="O31" s="390"/>
      <c r="P31" s="390"/>
      <c r="Q31" s="391"/>
      <c r="R31" s="254"/>
      <c r="S31" s="253"/>
      <c r="T31" s="260"/>
      <c r="U31" s="132">
        <f t="shared" si="4"/>
      </c>
      <c r="V31" s="523"/>
      <c r="W31" s="523"/>
      <c r="X31" s="523"/>
      <c r="Y31" s="523"/>
      <c r="Z31" s="523"/>
      <c r="AA31" s="523"/>
      <c r="AB31" s="266"/>
      <c r="AC31" s="273"/>
      <c r="AD31" s="282"/>
      <c r="AE31" s="369">
        <f t="shared" si="0"/>
      </c>
      <c r="AF31" s="374"/>
      <c r="AG31" s="115">
        <f t="shared" si="1"/>
      </c>
      <c r="AH31" s="9">
        <f t="shared" si="5"/>
      </c>
      <c r="AI31" s="12"/>
      <c r="AJ31" s="80"/>
      <c r="AK31" s="80"/>
      <c r="AL31" s="12"/>
      <c r="AM31" s="100"/>
      <c r="AN31" s="12"/>
      <c r="AO31" s="100"/>
      <c r="AT31" s="20"/>
      <c r="AV31" s="27"/>
      <c r="AW31" s="28"/>
      <c r="AX31" s="16"/>
      <c r="AY31" s="4"/>
      <c r="AZ31" s="4"/>
    </row>
    <row r="32" spans="1:52" ht="12" customHeight="1">
      <c r="A32" s="315">
        <v>28</v>
      </c>
      <c r="B32" s="316" t="s">
        <v>77</v>
      </c>
      <c r="C32" s="316" t="s">
        <v>86</v>
      </c>
      <c r="D32" s="403"/>
      <c r="E32" s="404"/>
      <c r="F32" s="404"/>
      <c r="G32" s="404"/>
      <c r="H32" s="404"/>
      <c r="I32" s="405"/>
      <c r="J32" s="238"/>
      <c r="K32" s="243"/>
      <c r="L32" s="132">
        <f t="shared" si="3"/>
      </c>
      <c r="M32" s="389"/>
      <c r="N32" s="390"/>
      <c r="O32" s="390"/>
      <c r="P32" s="390"/>
      <c r="Q32" s="391"/>
      <c r="R32" s="254"/>
      <c r="S32" s="253"/>
      <c r="T32" s="260"/>
      <c r="U32" s="132">
        <f t="shared" si="4"/>
      </c>
      <c r="V32" s="502"/>
      <c r="W32" s="502"/>
      <c r="X32" s="502"/>
      <c r="Y32" s="502"/>
      <c r="Z32" s="502"/>
      <c r="AA32" s="502"/>
      <c r="AB32" s="266"/>
      <c r="AC32" s="273"/>
      <c r="AD32" s="283"/>
      <c r="AE32" s="369">
        <f t="shared" si="0"/>
      </c>
      <c r="AF32" s="374"/>
      <c r="AG32" s="116">
        <f t="shared" si="1"/>
      </c>
      <c r="AH32" s="9">
        <f t="shared" si="5"/>
      </c>
      <c r="AI32" s="12"/>
      <c r="AJ32" s="80"/>
      <c r="AK32" s="80"/>
      <c r="AL32" s="12"/>
      <c r="AM32" s="101"/>
      <c r="AN32" s="12"/>
      <c r="AO32" s="99" t="s">
        <v>278</v>
      </c>
      <c r="AT32" s="20"/>
      <c r="AV32" s="27"/>
      <c r="AW32" s="28"/>
      <c r="AX32" s="16"/>
      <c r="AY32" s="4"/>
      <c r="AZ32" s="4"/>
    </row>
    <row r="33" spans="1:52" ht="12" customHeight="1">
      <c r="A33" s="315">
        <v>29</v>
      </c>
      <c r="B33" s="316" t="s">
        <v>78</v>
      </c>
      <c r="C33" s="316" t="s">
        <v>87</v>
      </c>
      <c r="D33" s="403"/>
      <c r="E33" s="404"/>
      <c r="F33" s="404"/>
      <c r="G33" s="404"/>
      <c r="H33" s="404"/>
      <c r="I33" s="405"/>
      <c r="J33" s="238"/>
      <c r="K33" s="243"/>
      <c r="L33" s="132">
        <f t="shared" si="3"/>
      </c>
      <c r="M33" s="389"/>
      <c r="N33" s="390"/>
      <c r="O33" s="390"/>
      <c r="P33" s="390"/>
      <c r="Q33" s="391"/>
      <c r="R33" s="254"/>
      <c r="S33" s="253"/>
      <c r="T33" s="260"/>
      <c r="U33" s="132">
        <f t="shared" si="4"/>
      </c>
      <c r="V33" s="502"/>
      <c r="W33" s="502"/>
      <c r="X33" s="502"/>
      <c r="Y33" s="502"/>
      <c r="Z33" s="502"/>
      <c r="AA33" s="502"/>
      <c r="AB33" s="266"/>
      <c r="AC33" s="273"/>
      <c r="AD33" s="283"/>
      <c r="AE33" s="369">
        <f t="shared" si="0"/>
      </c>
      <c r="AF33" s="374"/>
      <c r="AG33" s="116">
        <f t="shared" si="1"/>
      </c>
      <c r="AH33" s="9">
        <f t="shared" si="5"/>
      </c>
      <c r="AI33" s="12"/>
      <c r="AJ33" s="80"/>
      <c r="AK33" s="80"/>
      <c r="AL33" s="12"/>
      <c r="AM33" s="99"/>
      <c r="AN33" s="12"/>
      <c r="AO33" s="100" t="s">
        <v>177</v>
      </c>
      <c r="AT33" s="34"/>
      <c r="AV33" s="27"/>
      <c r="AW33" s="28"/>
      <c r="AX33" s="16"/>
      <c r="AY33" s="4"/>
      <c r="AZ33" s="4"/>
    </row>
    <row r="34" spans="1:52" ht="12" customHeight="1">
      <c r="A34" s="315">
        <v>30</v>
      </c>
      <c r="B34" s="316" t="s">
        <v>78</v>
      </c>
      <c r="C34" s="316" t="s">
        <v>87</v>
      </c>
      <c r="D34" s="392"/>
      <c r="E34" s="393"/>
      <c r="F34" s="393"/>
      <c r="G34" s="393"/>
      <c r="H34" s="393"/>
      <c r="I34" s="394"/>
      <c r="J34" s="238"/>
      <c r="K34" s="243"/>
      <c r="L34" s="132">
        <f t="shared" si="3"/>
      </c>
      <c r="M34" s="389"/>
      <c r="N34" s="390"/>
      <c r="O34" s="390"/>
      <c r="P34" s="390"/>
      <c r="Q34" s="391"/>
      <c r="R34" s="254"/>
      <c r="S34" s="253"/>
      <c r="T34" s="260"/>
      <c r="U34" s="132">
        <f t="shared" si="4"/>
      </c>
      <c r="V34" s="502"/>
      <c r="W34" s="502"/>
      <c r="X34" s="502"/>
      <c r="Y34" s="502"/>
      <c r="Z34" s="502"/>
      <c r="AA34" s="502"/>
      <c r="AB34" s="266"/>
      <c r="AC34" s="273"/>
      <c r="AD34" s="283"/>
      <c r="AE34" s="369">
        <f t="shared" si="0"/>
      </c>
      <c r="AF34" s="374"/>
      <c r="AG34" s="116">
        <f t="shared" si="1"/>
      </c>
      <c r="AH34" s="9">
        <f t="shared" si="5"/>
      </c>
      <c r="AI34" s="12"/>
      <c r="AJ34" s="80"/>
      <c r="AK34" s="80"/>
      <c r="AL34" s="12"/>
      <c r="AM34" s="100"/>
      <c r="AN34" s="12"/>
      <c r="AO34" s="101"/>
      <c r="AT34" s="20"/>
      <c r="AV34" s="27"/>
      <c r="AW34" s="28"/>
      <c r="AX34" s="16"/>
      <c r="AY34" s="4"/>
      <c r="AZ34" s="4"/>
    </row>
    <row r="35" spans="1:52" ht="12" customHeight="1">
      <c r="A35" s="315">
        <v>31</v>
      </c>
      <c r="B35" s="316" t="s">
        <v>79</v>
      </c>
      <c r="C35" s="316" t="s">
        <v>88</v>
      </c>
      <c r="D35" s="526"/>
      <c r="E35" s="527"/>
      <c r="F35" s="527"/>
      <c r="G35" s="527"/>
      <c r="H35" s="527"/>
      <c r="I35" s="528"/>
      <c r="J35" s="246"/>
      <c r="K35" s="244"/>
      <c r="L35" s="133">
        <f t="shared" si="3"/>
      </c>
      <c r="M35" s="542"/>
      <c r="N35" s="543"/>
      <c r="O35" s="543"/>
      <c r="P35" s="543"/>
      <c r="Q35" s="544"/>
      <c r="R35" s="255"/>
      <c r="S35" s="258"/>
      <c r="T35" s="261"/>
      <c r="U35" s="133">
        <f t="shared" si="4"/>
      </c>
      <c r="V35" s="498"/>
      <c r="W35" s="498"/>
      <c r="X35" s="498"/>
      <c r="Y35" s="498"/>
      <c r="Z35" s="498"/>
      <c r="AA35" s="498"/>
      <c r="AB35" s="268"/>
      <c r="AC35" s="275"/>
      <c r="AD35" s="281"/>
      <c r="AE35" s="368">
        <f t="shared" si="0"/>
      </c>
      <c r="AF35" s="376"/>
      <c r="AG35" s="114">
        <f t="shared" si="1"/>
      </c>
      <c r="AH35" s="9">
        <f t="shared" si="5"/>
      </c>
      <c r="AI35" s="12"/>
      <c r="AJ35" s="80"/>
      <c r="AK35" s="80"/>
      <c r="AL35" s="12"/>
      <c r="AM35" s="101"/>
      <c r="AN35" s="12"/>
      <c r="AO35" s="99" t="s">
        <v>279</v>
      </c>
      <c r="AT35" s="20"/>
      <c r="AV35" s="27"/>
      <c r="AW35" s="28"/>
      <c r="AX35" s="16"/>
      <c r="AY35" s="4"/>
      <c r="AZ35" s="4"/>
    </row>
    <row r="36" spans="1:52" ht="12" customHeight="1">
      <c r="A36" s="315">
        <v>32</v>
      </c>
      <c r="B36" s="316" t="s">
        <v>79</v>
      </c>
      <c r="C36" s="316" t="s">
        <v>88</v>
      </c>
      <c r="D36" s="539"/>
      <c r="E36" s="540"/>
      <c r="F36" s="540"/>
      <c r="G36" s="540"/>
      <c r="H36" s="540"/>
      <c r="I36" s="541"/>
      <c r="J36" s="247"/>
      <c r="K36" s="245"/>
      <c r="L36" s="131">
        <f t="shared" si="3"/>
      </c>
      <c r="M36" s="406"/>
      <c r="N36" s="407"/>
      <c r="O36" s="407"/>
      <c r="P36" s="407"/>
      <c r="Q36" s="408"/>
      <c r="R36" s="256"/>
      <c r="S36" s="252"/>
      <c r="T36" s="262"/>
      <c r="U36" s="131">
        <f t="shared" si="4"/>
      </c>
      <c r="V36" s="523"/>
      <c r="W36" s="523"/>
      <c r="X36" s="523"/>
      <c r="Y36" s="523"/>
      <c r="Z36" s="523"/>
      <c r="AA36" s="523"/>
      <c r="AB36" s="266"/>
      <c r="AC36" s="273"/>
      <c r="AD36" s="282"/>
      <c r="AE36" s="369">
        <f t="shared" si="0"/>
      </c>
      <c r="AF36" s="374"/>
      <c r="AG36" s="115">
        <f t="shared" si="1"/>
      </c>
      <c r="AH36" s="9">
        <f t="shared" si="5"/>
      </c>
      <c r="AI36" s="12"/>
      <c r="AJ36" s="80"/>
      <c r="AK36" s="80"/>
      <c r="AL36" s="12"/>
      <c r="AM36" s="99"/>
      <c r="AN36" s="12"/>
      <c r="AO36" s="100" t="s">
        <v>280</v>
      </c>
      <c r="AT36" s="20"/>
      <c r="AV36" s="27"/>
      <c r="AW36" s="28"/>
      <c r="AX36" s="16"/>
      <c r="AY36" s="4"/>
      <c r="AZ36" s="4"/>
    </row>
    <row r="37" spans="1:52" ht="12" customHeight="1">
      <c r="A37" s="315">
        <v>33</v>
      </c>
      <c r="B37" s="316" t="s">
        <v>80</v>
      </c>
      <c r="C37" s="316" t="s">
        <v>89</v>
      </c>
      <c r="D37" s="392"/>
      <c r="E37" s="393"/>
      <c r="F37" s="393"/>
      <c r="G37" s="393"/>
      <c r="H37" s="393"/>
      <c r="I37" s="394"/>
      <c r="J37" s="238"/>
      <c r="K37" s="243"/>
      <c r="L37" s="132">
        <f t="shared" si="3"/>
      </c>
      <c r="M37" s="389"/>
      <c r="N37" s="390"/>
      <c r="O37" s="390"/>
      <c r="P37" s="390"/>
      <c r="Q37" s="391"/>
      <c r="R37" s="254"/>
      <c r="S37" s="253"/>
      <c r="T37" s="260"/>
      <c r="U37" s="132">
        <f t="shared" si="4"/>
      </c>
      <c r="V37" s="502"/>
      <c r="W37" s="502"/>
      <c r="X37" s="502"/>
      <c r="Y37" s="502"/>
      <c r="Z37" s="502"/>
      <c r="AA37" s="502"/>
      <c r="AB37" s="266"/>
      <c r="AC37" s="273"/>
      <c r="AD37" s="283"/>
      <c r="AE37" s="369">
        <f t="shared" si="0"/>
      </c>
      <c r="AF37" s="374"/>
      <c r="AG37" s="116">
        <f t="shared" si="1"/>
      </c>
      <c r="AH37" s="9">
        <f t="shared" si="5"/>
      </c>
      <c r="AI37" s="12"/>
      <c r="AJ37" s="80"/>
      <c r="AK37" s="80"/>
      <c r="AL37" s="12"/>
      <c r="AM37" s="100"/>
      <c r="AN37" s="12"/>
      <c r="AO37" s="100" t="s">
        <v>173</v>
      </c>
      <c r="AV37" s="6"/>
      <c r="AW37" s="40"/>
      <c r="AX37" s="16"/>
      <c r="AY37" s="4"/>
      <c r="AZ37" s="4"/>
    </row>
    <row r="38" spans="1:52" ht="12" customHeight="1">
      <c r="A38" s="315">
        <v>34</v>
      </c>
      <c r="B38" s="316" t="s">
        <v>80</v>
      </c>
      <c r="C38" s="316" t="s">
        <v>89</v>
      </c>
      <c r="D38" s="392"/>
      <c r="E38" s="393"/>
      <c r="F38" s="393"/>
      <c r="G38" s="393"/>
      <c r="H38" s="393"/>
      <c r="I38" s="394"/>
      <c r="J38" s="238"/>
      <c r="K38" s="243"/>
      <c r="L38" s="132">
        <f t="shared" si="3"/>
      </c>
      <c r="M38" s="389"/>
      <c r="N38" s="390"/>
      <c r="O38" s="390"/>
      <c r="P38" s="390"/>
      <c r="Q38" s="391"/>
      <c r="R38" s="254"/>
      <c r="S38" s="253"/>
      <c r="T38" s="260"/>
      <c r="U38" s="132">
        <f t="shared" si="4"/>
      </c>
      <c r="V38" s="502"/>
      <c r="W38" s="502"/>
      <c r="X38" s="502"/>
      <c r="Y38" s="502"/>
      <c r="Z38" s="502"/>
      <c r="AA38" s="502"/>
      <c r="AB38" s="266"/>
      <c r="AC38" s="273"/>
      <c r="AD38" s="283"/>
      <c r="AE38" s="369">
        <f t="shared" si="0"/>
      </c>
      <c r="AF38" s="374"/>
      <c r="AG38" s="116">
        <f t="shared" si="1"/>
      </c>
      <c r="AH38" s="9">
        <f t="shared" si="5"/>
      </c>
      <c r="AI38" s="12"/>
      <c r="AJ38" s="80"/>
      <c r="AK38" s="80"/>
      <c r="AL38" s="12"/>
      <c r="AM38" s="12"/>
      <c r="AN38" s="12"/>
      <c r="AO38" s="100" t="s">
        <v>180</v>
      </c>
      <c r="AT38" s="20"/>
      <c r="AV38" s="27"/>
      <c r="AW38" s="28"/>
      <c r="AX38" s="35"/>
      <c r="AY38" s="4"/>
      <c r="AZ38" s="4"/>
    </row>
    <row r="39" spans="1:52" ht="12" customHeight="1">
      <c r="A39" s="315">
        <v>35</v>
      </c>
      <c r="B39" s="316" t="s">
        <v>81</v>
      </c>
      <c r="C39" s="316" t="s">
        <v>90</v>
      </c>
      <c r="D39" s="392"/>
      <c r="E39" s="393"/>
      <c r="F39" s="393"/>
      <c r="G39" s="393"/>
      <c r="H39" s="393"/>
      <c r="I39" s="394"/>
      <c r="J39" s="238"/>
      <c r="K39" s="243"/>
      <c r="L39" s="132">
        <f t="shared" si="3"/>
      </c>
      <c r="M39" s="389"/>
      <c r="N39" s="390"/>
      <c r="O39" s="390"/>
      <c r="P39" s="390"/>
      <c r="Q39" s="391"/>
      <c r="R39" s="254"/>
      <c r="S39" s="253"/>
      <c r="T39" s="260"/>
      <c r="U39" s="132">
        <f t="shared" si="4"/>
      </c>
      <c r="V39" s="502"/>
      <c r="W39" s="502"/>
      <c r="X39" s="502"/>
      <c r="Y39" s="502"/>
      <c r="Z39" s="502"/>
      <c r="AA39" s="502"/>
      <c r="AB39" s="266"/>
      <c r="AC39" s="273"/>
      <c r="AD39" s="283"/>
      <c r="AE39" s="369">
        <f t="shared" si="0"/>
      </c>
      <c r="AF39" s="374"/>
      <c r="AG39" s="116">
        <f t="shared" si="1"/>
      </c>
      <c r="AH39" s="9">
        <f t="shared" si="5"/>
      </c>
      <c r="AI39" s="39"/>
      <c r="AJ39" s="80"/>
      <c r="AK39" s="80"/>
      <c r="AL39" s="4"/>
      <c r="AM39" s="41"/>
      <c r="AN39" s="4"/>
      <c r="AO39" s="100" t="s">
        <v>174</v>
      </c>
      <c r="AT39" s="20"/>
      <c r="AV39" s="27"/>
      <c r="AW39" s="28"/>
      <c r="AX39" s="16"/>
      <c r="AY39" s="4"/>
      <c r="AZ39" s="4"/>
    </row>
    <row r="40" spans="1:52" ht="12" customHeight="1" thickBot="1">
      <c r="A40" s="317">
        <v>36</v>
      </c>
      <c r="B40" s="79" t="s">
        <v>81</v>
      </c>
      <c r="C40" s="79" t="s">
        <v>90</v>
      </c>
      <c r="D40" s="392"/>
      <c r="E40" s="393"/>
      <c r="F40" s="393"/>
      <c r="G40" s="393"/>
      <c r="H40" s="393"/>
      <c r="I40" s="394"/>
      <c r="J40" s="247"/>
      <c r="K40" s="243"/>
      <c r="L40" s="132">
        <f t="shared" si="3"/>
      </c>
      <c r="M40" s="389"/>
      <c r="N40" s="390"/>
      <c r="O40" s="390"/>
      <c r="P40" s="390"/>
      <c r="Q40" s="391"/>
      <c r="R40" s="254"/>
      <c r="S40" s="253"/>
      <c r="T40" s="260"/>
      <c r="U40" s="132">
        <f t="shared" si="4"/>
      </c>
      <c r="V40" s="538"/>
      <c r="W40" s="538"/>
      <c r="X40" s="538"/>
      <c r="Y40" s="538"/>
      <c r="Z40" s="538"/>
      <c r="AA40" s="538"/>
      <c r="AB40" s="269"/>
      <c r="AC40" s="276"/>
      <c r="AD40" s="284"/>
      <c r="AE40" s="371">
        <f t="shared" si="0"/>
      </c>
      <c r="AF40" s="377"/>
      <c r="AG40" s="134">
        <f t="shared" si="1"/>
      </c>
      <c r="AH40" s="9">
        <f t="shared" si="5"/>
      </c>
      <c r="AI40" s="12"/>
      <c r="AJ40" s="80"/>
      <c r="AK40" s="80"/>
      <c r="AL40" s="12"/>
      <c r="AM40" s="12"/>
      <c r="AN40" s="12"/>
      <c r="AO40" s="100" t="s">
        <v>175</v>
      </c>
      <c r="AT40" s="20"/>
      <c r="AV40" s="27"/>
      <c r="AW40" s="28"/>
      <c r="AX40" s="16"/>
      <c r="AY40" s="4"/>
      <c r="AZ40" s="4"/>
    </row>
    <row r="41" spans="1:50" ht="12" customHeight="1" thickTop="1">
      <c r="A41" s="315">
        <v>37</v>
      </c>
      <c r="B41" s="316" t="s">
        <v>82</v>
      </c>
      <c r="C41" s="316" t="s">
        <v>91</v>
      </c>
      <c r="D41" s="392" t="s">
        <v>334</v>
      </c>
      <c r="E41" s="393"/>
      <c r="F41" s="393"/>
      <c r="G41" s="393"/>
      <c r="H41" s="393"/>
      <c r="I41" s="394"/>
      <c r="J41" s="238">
        <v>-5</v>
      </c>
      <c r="K41" s="243"/>
      <c r="L41" s="132">
        <f t="shared" si="3"/>
        <v>-5</v>
      </c>
      <c r="M41" s="389"/>
      <c r="N41" s="390"/>
      <c r="O41" s="390"/>
      <c r="P41" s="390"/>
      <c r="Q41" s="391"/>
      <c r="R41" s="254"/>
      <c r="S41" s="253"/>
      <c r="T41" s="260"/>
      <c r="U41" s="132">
        <f t="shared" si="4"/>
      </c>
      <c r="V41" s="537" t="s">
        <v>157</v>
      </c>
      <c r="W41" s="537"/>
      <c r="X41" s="537"/>
      <c r="Y41" s="537"/>
      <c r="Z41" s="537"/>
      <c r="AA41" s="537"/>
      <c r="AB41" s="270" t="s">
        <v>158</v>
      </c>
      <c r="AC41" s="277" t="s">
        <v>7</v>
      </c>
      <c r="AD41" s="285" t="s">
        <v>8</v>
      </c>
      <c r="AE41" s="372" t="s">
        <v>30</v>
      </c>
      <c r="AF41" s="378" t="s">
        <v>23</v>
      </c>
      <c r="AG41" s="117" t="s">
        <v>29</v>
      </c>
      <c r="AH41" s="9"/>
      <c r="AI41" s="535" t="s">
        <v>159</v>
      </c>
      <c r="AJ41" s="535"/>
      <c r="AK41" s="535"/>
      <c r="AL41" s="535"/>
      <c r="AM41" s="535"/>
      <c r="AN41" s="535"/>
      <c r="AO41" s="101"/>
      <c r="AT41" s="20"/>
      <c r="AV41" s="27"/>
      <c r="AW41" s="28"/>
      <c r="AX41" s="12"/>
    </row>
    <row r="42" spans="1:50" ht="12" customHeight="1">
      <c r="A42" s="315">
        <v>38</v>
      </c>
      <c r="B42" s="316" t="s">
        <v>82</v>
      </c>
      <c r="C42" s="316" t="s">
        <v>91</v>
      </c>
      <c r="D42" s="392" t="s">
        <v>211</v>
      </c>
      <c r="E42" s="393"/>
      <c r="F42" s="393"/>
      <c r="G42" s="393"/>
      <c r="H42" s="393"/>
      <c r="I42" s="394"/>
      <c r="J42" s="247">
        <v>-5</v>
      </c>
      <c r="K42" s="243"/>
      <c r="L42" s="132">
        <f t="shared" si="3"/>
        <v>-5</v>
      </c>
      <c r="M42" s="389"/>
      <c r="N42" s="390"/>
      <c r="O42" s="390"/>
      <c r="P42" s="390"/>
      <c r="Q42" s="391"/>
      <c r="R42" s="254"/>
      <c r="S42" s="253"/>
      <c r="T42" s="260"/>
      <c r="U42" s="132">
        <f t="shared" si="4"/>
      </c>
      <c r="V42" s="523" t="s">
        <v>336</v>
      </c>
      <c r="W42" s="523"/>
      <c r="X42" s="523"/>
      <c r="Y42" s="523"/>
      <c r="Z42" s="523"/>
      <c r="AA42" s="523"/>
      <c r="AB42" s="271">
        <v>0</v>
      </c>
      <c r="AC42" s="273" t="s">
        <v>134</v>
      </c>
      <c r="AD42" s="282">
        <v>1</v>
      </c>
      <c r="AE42" s="369">
        <f aca="true" t="shared" si="6" ref="AE42:AE51">IF(AD42="","",IF(OR(AD42&lt;0,AH42=0),"E",AD42+AB42+AH42))</f>
        <v>14</v>
      </c>
      <c r="AF42" s="379">
        <f>IF(AI42="","",VLOOKUP(AI42,V6:AG40,11,FALSE))</f>
        <v>2</v>
      </c>
      <c r="AG42" s="115">
        <f aca="true" t="shared" si="7" ref="AG42:AG51">IF(AD42="","",IF(AD42&lt;0,"E",IF(AC42="並",AD42,IF(AC42="難",AD42+1,"E"))))</f>
        <v>1</v>
      </c>
      <c r="AH42" s="9">
        <f>IF(AI42="","",VLOOKUP(AI42,V6:AG40,10,FALSE))</f>
        <v>13</v>
      </c>
      <c r="AI42" s="536" t="s">
        <v>156</v>
      </c>
      <c r="AJ42" s="536"/>
      <c r="AK42" s="536"/>
      <c r="AL42" s="536"/>
      <c r="AM42" s="536"/>
      <c r="AN42" s="536"/>
      <c r="AO42" s="99" t="s">
        <v>281</v>
      </c>
      <c r="AT42" s="20"/>
      <c r="AV42" s="27"/>
      <c r="AW42" s="28"/>
      <c r="AX42" s="12"/>
    </row>
    <row r="43" spans="1:50" ht="12" customHeight="1">
      <c r="A43" s="315">
        <v>39</v>
      </c>
      <c r="B43" s="316" t="s">
        <v>83</v>
      </c>
      <c r="C43" s="316" t="s">
        <v>92</v>
      </c>
      <c r="D43" s="392" t="s">
        <v>210</v>
      </c>
      <c r="E43" s="393"/>
      <c r="F43" s="393"/>
      <c r="G43" s="393"/>
      <c r="H43" s="393"/>
      <c r="I43" s="394"/>
      <c r="J43" s="238">
        <v>-15</v>
      </c>
      <c r="K43" s="243"/>
      <c r="L43" s="132">
        <f t="shared" si="3"/>
        <v>-15</v>
      </c>
      <c r="M43" s="389"/>
      <c r="N43" s="390"/>
      <c r="O43" s="390"/>
      <c r="P43" s="390"/>
      <c r="Q43" s="391"/>
      <c r="R43" s="254"/>
      <c r="S43" s="253"/>
      <c r="T43" s="260"/>
      <c r="U43" s="132">
        <f t="shared" si="4"/>
      </c>
      <c r="V43" s="502" t="s">
        <v>337</v>
      </c>
      <c r="W43" s="502"/>
      <c r="X43" s="502"/>
      <c r="Y43" s="502"/>
      <c r="Z43" s="502"/>
      <c r="AA43" s="502"/>
      <c r="AB43" s="271">
        <v>0</v>
      </c>
      <c r="AC43" s="273" t="s">
        <v>134</v>
      </c>
      <c r="AD43" s="283">
        <v>1</v>
      </c>
      <c r="AE43" s="369">
        <f t="shared" si="6"/>
        <v>14</v>
      </c>
      <c r="AF43" s="379">
        <f>IF(AI43="","",VLOOKUP(AI43,V6:AG40,11,FALSE))</f>
        <v>2</v>
      </c>
      <c r="AG43" s="115">
        <f t="shared" si="7"/>
        <v>1</v>
      </c>
      <c r="AH43" s="9">
        <f>IF(AI43="","",VLOOKUP(AI43,V6:AG40,10,FALSE))</f>
        <v>13</v>
      </c>
      <c r="AI43" s="536" t="s">
        <v>156</v>
      </c>
      <c r="AJ43" s="536"/>
      <c r="AK43" s="536"/>
      <c r="AL43" s="536"/>
      <c r="AM43" s="536"/>
      <c r="AN43" s="536"/>
      <c r="AO43" s="100" t="s">
        <v>176</v>
      </c>
      <c r="AT43" s="20"/>
      <c r="AV43" s="27"/>
      <c r="AW43" s="28"/>
      <c r="AX43" s="5"/>
    </row>
    <row r="44" spans="1:50" ht="12" customHeight="1">
      <c r="A44" s="315">
        <v>40</v>
      </c>
      <c r="B44" s="316" t="s">
        <v>83</v>
      </c>
      <c r="C44" s="316" t="s">
        <v>92</v>
      </c>
      <c r="D44" s="392" t="s">
        <v>374</v>
      </c>
      <c r="E44" s="393"/>
      <c r="F44" s="393"/>
      <c r="G44" s="393"/>
      <c r="H44" s="393"/>
      <c r="I44" s="394"/>
      <c r="J44" s="238">
        <v>-25</v>
      </c>
      <c r="K44" s="243"/>
      <c r="L44" s="132">
        <f t="shared" si="3"/>
        <v>-25</v>
      </c>
      <c r="M44" s="389"/>
      <c r="N44" s="390"/>
      <c r="O44" s="390"/>
      <c r="P44" s="390"/>
      <c r="Q44" s="391"/>
      <c r="R44" s="254"/>
      <c r="S44" s="253"/>
      <c r="T44" s="260"/>
      <c r="U44" s="132">
        <f t="shared" si="4"/>
      </c>
      <c r="V44" s="502" t="s">
        <v>371</v>
      </c>
      <c r="W44" s="502"/>
      <c r="X44" s="502"/>
      <c r="Y44" s="502"/>
      <c r="Z44" s="502"/>
      <c r="AA44" s="502"/>
      <c r="AB44" s="271">
        <v>0</v>
      </c>
      <c r="AC44" s="273" t="s">
        <v>134</v>
      </c>
      <c r="AD44" s="283">
        <v>0</v>
      </c>
      <c r="AE44" s="369">
        <f>IF(AD44="","",IF(OR(AD44&lt;0,AH44=0),"E",AD44+AB44+AH44))</f>
        <v>11</v>
      </c>
      <c r="AF44" s="379">
        <v>3</v>
      </c>
      <c r="AG44" s="115">
        <f t="shared" si="7"/>
        <v>0</v>
      </c>
      <c r="AH44" s="9">
        <f>IF(AI44="","",VLOOKUP(AI44,V6:AG40,10,FALSE))</f>
        <v>11</v>
      </c>
      <c r="AI44" s="536" t="s">
        <v>370</v>
      </c>
      <c r="AJ44" s="536"/>
      <c r="AK44" s="536"/>
      <c r="AL44" s="536"/>
      <c r="AM44" s="536"/>
      <c r="AN44" s="536"/>
      <c r="AO44" s="101"/>
      <c r="AT44" s="20"/>
      <c r="AV44" s="27"/>
      <c r="AW44" s="28"/>
      <c r="AX44" s="12"/>
    </row>
    <row r="45" spans="1:50" ht="12" customHeight="1">
      <c r="A45" s="319"/>
      <c r="B45" s="9"/>
      <c r="C45" s="9"/>
      <c r="D45" s="526" t="s">
        <v>366</v>
      </c>
      <c r="E45" s="527"/>
      <c r="F45" s="527"/>
      <c r="G45" s="527"/>
      <c r="H45" s="527"/>
      <c r="I45" s="528"/>
      <c r="J45" s="246">
        <v>-25</v>
      </c>
      <c r="K45" s="244">
        <v>-0.6</v>
      </c>
      <c r="L45" s="133">
        <f t="shared" si="3"/>
        <v>-10</v>
      </c>
      <c r="M45" s="542"/>
      <c r="N45" s="543"/>
      <c r="O45" s="543"/>
      <c r="P45" s="543"/>
      <c r="Q45" s="544"/>
      <c r="R45" s="255"/>
      <c r="S45" s="258"/>
      <c r="T45" s="261"/>
      <c r="U45" s="133">
        <f t="shared" si="4"/>
      </c>
      <c r="V45" s="502" t="s">
        <v>376</v>
      </c>
      <c r="W45" s="502"/>
      <c r="X45" s="502"/>
      <c r="Y45" s="502"/>
      <c r="Z45" s="502"/>
      <c r="AA45" s="502"/>
      <c r="AB45" s="272">
        <v>-4</v>
      </c>
      <c r="AC45" s="274" t="s">
        <v>135</v>
      </c>
      <c r="AD45" s="283">
        <v>3</v>
      </c>
      <c r="AE45" s="369">
        <f t="shared" si="6"/>
        <v>12</v>
      </c>
      <c r="AF45" s="379">
        <f>IF(AI45="","",VLOOKUP(AI45,V6:AG40,11,FALSE))</f>
        <v>2</v>
      </c>
      <c r="AG45" s="115">
        <f t="shared" si="7"/>
        <v>4</v>
      </c>
      <c r="AH45" s="9">
        <f>IF(AI45="","",VLOOKUP(AI45,V6:AG40,10,FALSE))</f>
        <v>13</v>
      </c>
      <c r="AI45" s="536" t="s">
        <v>156</v>
      </c>
      <c r="AJ45" s="536"/>
      <c r="AK45" s="536"/>
      <c r="AL45" s="536"/>
      <c r="AM45" s="536"/>
      <c r="AN45" s="536"/>
      <c r="AO45" s="99" t="s">
        <v>282</v>
      </c>
      <c r="AT45" s="20"/>
      <c r="AV45" s="27"/>
      <c r="AW45" s="28"/>
      <c r="AX45" s="12"/>
    </row>
    <row r="46" spans="1:50" ht="12" customHeight="1">
      <c r="A46" s="315" t="s">
        <v>55</v>
      </c>
      <c r="B46" s="320">
        <v>0</v>
      </c>
      <c r="C46" s="320">
        <v>-3</v>
      </c>
      <c r="D46" s="539" t="s">
        <v>367</v>
      </c>
      <c r="E46" s="540"/>
      <c r="F46" s="540"/>
      <c r="G46" s="540"/>
      <c r="H46" s="540"/>
      <c r="I46" s="541"/>
      <c r="J46" s="247">
        <v>-5</v>
      </c>
      <c r="K46" s="245"/>
      <c r="L46" s="131">
        <f t="shared" si="3"/>
        <v>-5</v>
      </c>
      <c r="M46" s="545"/>
      <c r="N46" s="546"/>
      <c r="O46" s="546"/>
      <c r="P46" s="546"/>
      <c r="Q46" s="547"/>
      <c r="R46" s="257"/>
      <c r="S46" s="252"/>
      <c r="T46" s="262"/>
      <c r="U46" s="131">
        <f t="shared" si="4"/>
      </c>
      <c r="V46" s="523"/>
      <c r="W46" s="523"/>
      <c r="X46" s="523"/>
      <c r="Y46" s="523"/>
      <c r="Z46" s="523"/>
      <c r="AA46" s="523"/>
      <c r="AB46" s="271"/>
      <c r="AC46" s="273"/>
      <c r="AD46" s="282"/>
      <c r="AE46" s="369">
        <f t="shared" si="6"/>
      </c>
      <c r="AF46" s="379">
        <f>IF(AI46="","",VLOOKUP(AI46,V6:AG40,11,FALSE))</f>
      </c>
      <c r="AG46" s="115">
        <f t="shared" si="7"/>
      </c>
      <c r="AH46" s="9">
        <f>IF(AI46="","",VLOOKUP(AI46,V6:AG40,10,FALSE))</f>
      </c>
      <c r="AI46" s="536"/>
      <c r="AJ46" s="536"/>
      <c r="AK46" s="536"/>
      <c r="AL46" s="536"/>
      <c r="AM46" s="536"/>
      <c r="AN46" s="536"/>
      <c r="AO46" s="100" t="s">
        <v>283</v>
      </c>
      <c r="AT46" s="20"/>
      <c r="AV46" s="27"/>
      <c r="AW46" s="28"/>
      <c r="AX46" s="5"/>
    </row>
    <row r="47" spans="1:50" ht="12" customHeight="1">
      <c r="A47" s="315" t="s">
        <v>57</v>
      </c>
      <c r="B47" s="320">
        <v>1</v>
      </c>
      <c r="C47" s="320">
        <v>-2</v>
      </c>
      <c r="D47" s="392" t="s">
        <v>368</v>
      </c>
      <c r="E47" s="393"/>
      <c r="F47" s="393"/>
      <c r="G47" s="393"/>
      <c r="H47" s="393"/>
      <c r="I47" s="394"/>
      <c r="J47" s="238">
        <v>-5</v>
      </c>
      <c r="K47" s="243"/>
      <c r="L47" s="132">
        <f t="shared" si="3"/>
        <v>-5</v>
      </c>
      <c r="M47" s="389"/>
      <c r="N47" s="390"/>
      <c r="O47" s="390"/>
      <c r="P47" s="390"/>
      <c r="Q47" s="391"/>
      <c r="R47" s="254"/>
      <c r="S47" s="253"/>
      <c r="T47" s="260"/>
      <c r="U47" s="132">
        <f t="shared" si="4"/>
      </c>
      <c r="V47" s="502"/>
      <c r="W47" s="502"/>
      <c r="X47" s="502"/>
      <c r="Y47" s="502"/>
      <c r="Z47" s="502"/>
      <c r="AA47" s="502"/>
      <c r="AB47" s="271"/>
      <c r="AC47" s="273"/>
      <c r="AD47" s="283"/>
      <c r="AE47" s="369">
        <f t="shared" si="6"/>
      </c>
      <c r="AF47" s="379">
        <f>IF(AI47="","",VLOOKUP(AI47,V6:AG40,11,FALSE))</f>
      </c>
      <c r="AG47" s="115">
        <f t="shared" si="7"/>
      </c>
      <c r="AH47" s="9">
        <f>IF(AI47="","",VLOOKUP(AI47,V6:AG40,10,FALSE))</f>
      </c>
      <c r="AI47" s="536"/>
      <c r="AJ47" s="536"/>
      <c r="AK47" s="536"/>
      <c r="AL47" s="536"/>
      <c r="AM47" s="536"/>
      <c r="AN47" s="536"/>
      <c r="AO47" s="100" t="s">
        <v>284</v>
      </c>
      <c r="AT47" s="20"/>
      <c r="AV47" s="27"/>
      <c r="AW47" s="28"/>
      <c r="AX47" s="12"/>
    </row>
    <row r="48" spans="1:50" ht="12" customHeight="1">
      <c r="A48" s="315" t="s">
        <v>58</v>
      </c>
      <c r="B48" s="320">
        <v>2</v>
      </c>
      <c r="C48" s="320">
        <v>-1</v>
      </c>
      <c r="D48" s="392" t="s">
        <v>382</v>
      </c>
      <c r="E48" s="393"/>
      <c r="F48" s="393"/>
      <c r="G48" s="393"/>
      <c r="H48" s="393"/>
      <c r="I48" s="394"/>
      <c r="J48" s="238">
        <v>-1</v>
      </c>
      <c r="K48" s="243"/>
      <c r="L48" s="132">
        <f t="shared" si="3"/>
        <v>-1</v>
      </c>
      <c r="M48" s="389"/>
      <c r="N48" s="390"/>
      <c r="O48" s="390"/>
      <c r="P48" s="390"/>
      <c r="Q48" s="391"/>
      <c r="R48" s="254"/>
      <c r="S48" s="253"/>
      <c r="T48" s="260"/>
      <c r="U48" s="132">
        <f t="shared" si="4"/>
      </c>
      <c r="V48" s="502"/>
      <c r="W48" s="502"/>
      <c r="X48" s="502"/>
      <c r="Y48" s="502"/>
      <c r="Z48" s="502"/>
      <c r="AA48" s="502"/>
      <c r="AB48" s="271"/>
      <c r="AC48" s="273"/>
      <c r="AD48" s="283"/>
      <c r="AE48" s="369">
        <f t="shared" si="6"/>
      </c>
      <c r="AF48" s="379">
        <f>IF(AI48="","",VLOOKUP(AI48,V6:AG40,11,FALSE))</f>
      </c>
      <c r="AG48" s="115">
        <f t="shared" si="7"/>
      </c>
      <c r="AH48" s="9">
        <f>IF(AI48="","",VLOOKUP(AI48,V6:AG40,10,FALSE))</f>
      </c>
      <c r="AI48" s="536"/>
      <c r="AJ48" s="536"/>
      <c r="AK48" s="536"/>
      <c r="AL48" s="536"/>
      <c r="AM48" s="536"/>
      <c r="AN48" s="536"/>
      <c r="AO48" s="101"/>
      <c r="AT48" s="20"/>
      <c r="AV48" s="27"/>
      <c r="AW48" s="28"/>
      <c r="AX48" s="12"/>
    </row>
    <row r="49" spans="1:50" ht="12" customHeight="1">
      <c r="A49" s="315" t="s">
        <v>56</v>
      </c>
      <c r="B49" s="320">
        <v>3</v>
      </c>
      <c r="C49" s="320">
        <v>0</v>
      </c>
      <c r="D49" s="392" t="s">
        <v>369</v>
      </c>
      <c r="E49" s="393"/>
      <c r="F49" s="393"/>
      <c r="G49" s="393"/>
      <c r="H49" s="393"/>
      <c r="I49" s="394"/>
      <c r="J49" s="238">
        <v>-1</v>
      </c>
      <c r="K49" s="243"/>
      <c r="L49" s="132">
        <f t="shared" si="3"/>
        <v>-1</v>
      </c>
      <c r="M49" s="389"/>
      <c r="N49" s="390"/>
      <c r="O49" s="390"/>
      <c r="P49" s="390"/>
      <c r="Q49" s="391"/>
      <c r="R49" s="254"/>
      <c r="S49" s="253"/>
      <c r="T49" s="260"/>
      <c r="U49" s="132">
        <f t="shared" si="4"/>
      </c>
      <c r="V49" s="502"/>
      <c r="W49" s="502"/>
      <c r="X49" s="502"/>
      <c r="Y49" s="502"/>
      <c r="Z49" s="502"/>
      <c r="AA49" s="502"/>
      <c r="AB49" s="271"/>
      <c r="AC49" s="273"/>
      <c r="AD49" s="283"/>
      <c r="AE49" s="369">
        <f t="shared" si="6"/>
      </c>
      <c r="AF49" s="379">
        <f>IF(AI49="","",VLOOKUP(AI49,V6:AG40,11,FALSE))</f>
      </c>
      <c r="AG49" s="115">
        <f t="shared" si="7"/>
      </c>
      <c r="AH49" s="9">
        <f>IF(AI49="","",VLOOKUP(AI49,V6:AG40,10,FALSE))</f>
      </c>
      <c r="AI49" s="536"/>
      <c r="AJ49" s="536"/>
      <c r="AK49" s="536"/>
      <c r="AL49" s="536"/>
      <c r="AM49" s="536"/>
      <c r="AN49" s="536"/>
      <c r="AO49" s="102" t="s">
        <v>181</v>
      </c>
      <c r="AT49" s="20"/>
      <c r="AV49" s="27"/>
      <c r="AW49" s="28"/>
      <c r="AX49" s="5"/>
    </row>
    <row r="50" spans="1:50" ht="12" customHeight="1">
      <c r="A50" s="319"/>
      <c r="B50" s="9"/>
      <c r="C50" s="9"/>
      <c r="D50" s="392"/>
      <c r="E50" s="393"/>
      <c r="F50" s="393"/>
      <c r="G50" s="393"/>
      <c r="H50" s="393"/>
      <c r="I50" s="394"/>
      <c r="J50" s="238"/>
      <c r="K50" s="243"/>
      <c r="L50" s="132">
        <f t="shared" si="3"/>
      </c>
      <c r="M50" s="389"/>
      <c r="N50" s="390"/>
      <c r="O50" s="390"/>
      <c r="P50" s="390"/>
      <c r="Q50" s="391"/>
      <c r="R50" s="254"/>
      <c r="S50" s="253"/>
      <c r="T50" s="260"/>
      <c r="U50" s="132">
        <f t="shared" si="4"/>
      </c>
      <c r="V50" s="502"/>
      <c r="W50" s="502"/>
      <c r="X50" s="502"/>
      <c r="Y50" s="502"/>
      <c r="Z50" s="502"/>
      <c r="AA50" s="502"/>
      <c r="AB50" s="271"/>
      <c r="AC50" s="273"/>
      <c r="AD50" s="283"/>
      <c r="AE50" s="369">
        <f t="shared" si="6"/>
      </c>
      <c r="AF50" s="379">
        <f>IF(AI50="","",VLOOKUP(AI50,V6:AG40,11,FALSE))</f>
      </c>
      <c r="AG50" s="115">
        <f t="shared" si="7"/>
      </c>
      <c r="AH50" s="9">
        <f>IF(AI50="","",VLOOKUP(AI50,V6:AG40,10,FALSE))</f>
      </c>
      <c r="AI50" s="536"/>
      <c r="AJ50" s="536"/>
      <c r="AK50" s="536"/>
      <c r="AL50" s="536"/>
      <c r="AM50" s="536"/>
      <c r="AN50" s="536"/>
      <c r="AO50" s="101"/>
      <c r="AT50" s="20"/>
      <c r="AV50" s="27"/>
      <c r="AW50" s="28"/>
      <c r="AX50" s="12"/>
    </row>
    <row r="51" spans="1:50" ht="12" customHeight="1" thickBot="1">
      <c r="A51" s="319"/>
      <c r="B51" s="9"/>
      <c r="C51" s="9"/>
      <c r="D51" s="556"/>
      <c r="E51" s="557"/>
      <c r="F51" s="557"/>
      <c r="G51" s="557"/>
      <c r="H51" s="557"/>
      <c r="I51" s="558"/>
      <c r="J51" s="248"/>
      <c r="K51" s="291"/>
      <c r="L51" s="135">
        <f t="shared" si="3"/>
      </c>
      <c r="M51" s="503"/>
      <c r="N51" s="504"/>
      <c r="O51" s="504"/>
      <c r="P51" s="504"/>
      <c r="Q51" s="505"/>
      <c r="R51" s="290"/>
      <c r="S51" s="264"/>
      <c r="T51" s="263"/>
      <c r="U51" s="135">
        <f t="shared" si="4"/>
      </c>
      <c r="V51" s="538"/>
      <c r="W51" s="538"/>
      <c r="X51" s="538"/>
      <c r="Y51" s="538"/>
      <c r="Z51" s="538"/>
      <c r="AA51" s="538"/>
      <c r="AB51" s="289"/>
      <c r="AC51" s="276"/>
      <c r="AD51" s="284"/>
      <c r="AE51" s="371">
        <f t="shared" si="6"/>
      </c>
      <c r="AF51" s="380">
        <f>IF(AI51="","",VLOOKUP(AI51,V6:AG40,11,FALSE))</f>
      </c>
      <c r="AG51" s="134">
        <f t="shared" si="7"/>
      </c>
      <c r="AH51" s="9">
        <f>IF(AI51="","",VLOOKUP(AI51,V6:AG40,10,FALSE))</f>
      </c>
      <c r="AI51" s="536"/>
      <c r="AJ51" s="536"/>
      <c r="AK51" s="536"/>
      <c r="AL51" s="536"/>
      <c r="AM51" s="536"/>
      <c r="AN51" s="536"/>
      <c r="AO51" s="101" t="s">
        <v>285</v>
      </c>
      <c r="AT51" s="20"/>
      <c r="AV51" s="27"/>
      <c r="AW51" s="28"/>
      <c r="AX51" s="12"/>
    </row>
    <row r="52" spans="1:50" ht="12" customHeight="1" thickTop="1">
      <c r="A52" s="319"/>
      <c r="B52" s="9"/>
      <c r="C52" s="9"/>
      <c r="D52" s="548" t="s">
        <v>107</v>
      </c>
      <c r="E52" s="549"/>
      <c r="F52" s="549"/>
      <c r="G52" s="549"/>
      <c r="H52" s="549"/>
      <c r="I52" s="549"/>
      <c r="J52" s="549"/>
      <c r="K52" s="550"/>
      <c r="L52" s="240" t="s">
        <v>29</v>
      </c>
      <c r="M52" s="158" t="s">
        <v>108</v>
      </c>
      <c r="N52" s="153"/>
      <c r="O52" s="265"/>
      <c r="P52" s="499" t="s">
        <v>109</v>
      </c>
      <c r="Q52" s="500"/>
      <c r="R52" s="501"/>
      <c r="S52" s="499" t="s">
        <v>110</v>
      </c>
      <c r="T52" s="516"/>
      <c r="U52" s="154" t="s">
        <v>29</v>
      </c>
      <c r="V52" s="563" t="s">
        <v>113</v>
      </c>
      <c r="W52" s="564"/>
      <c r="X52" s="496"/>
      <c r="Y52" s="496"/>
      <c r="Z52" s="496"/>
      <c r="AA52" s="496"/>
      <c r="AB52" s="496"/>
      <c r="AC52" s="496"/>
      <c r="AD52" s="496"/>
      <c r="AE52" s="496"/>
      <c r="AF52" s="496"/>
      <c r="AG52" s="497"/>
      <c r="AH52" s="9">
        <f>IF(AB52="体力",$E$7,IF(AB52="敏捷",$E$9,IF(AB52="知力",$E$11,IF(AB52="生命",$E$13,IF(AB52="意志",$K$9,IF(AB52="知覚",$K$11,""))))))</f>
      </c>
      <c r="AI52" s="69"/>
      <c r="AO52" s="101"/>
      <c r="AV52" s="27"/>
      <c r="AW52" s="28"/>
      <c r="AX52" s="12"/>
    </row>
    <row r="53" spans="1:50" ht="12" customHeight="1">
      <c r="A53" s="319"/>
      <c r="B53" s="9"/>
      <c r="C53" s="9"/>
      <c r="D53" s="551" t="s">
        <v>111</v>
      </c>
      <c r="E53" s="552"/>
      <c r="F53" s="552"/>
      <c r="G53" s="553">
        <v>8</v>
      </c>
      <c r="H53" s="553"/>
      <c r="I53" s="554"/>
      <c r="J53" s="155" t="s">
        <v>8</v>
      </c>
      <c r="K53" s="242">
        <f>G53-8</f>
        <v>0</v>
      </c>
      <c r="L53" s="239">
        <f>K53*5</f>
        <v>0</v>
      </c>
      <c r="M53" s="386" t="s">
        <v>115</v>
      </c>
      <c r="N53" s="387"/>
      <c r="O53" s="388"/>
      <c r="P53" s="414" t="s">
        <v>56</v>
      </c>
      <c r="Q53" s="414"/>
      <c r="R53" s="415"/>
      <c r="S53" s="414" t="s">
        <v>56</v>
      </c>
      <c r="T53" s="565"/>
      <c r="U53" s="131">
        <f>VLOOKUP(P53,$A$46:$C$49,3,FALSE)+VLOOKUP(S53,$A$46:$C$49,3,FALSE)</f>
        <v>0</v>
      </c>
      <c r="V53" s="393"/>
      <c r="W53" s="393"/>
      <c r="X53" s="393"/>
      <c r="Y53" s="393"/>
      <c r="Z53" s="393"/>
      <c r="AA53" s="393"/>
      <c r="AB53" s="393"/>
      <c r="AC53" s="393"/>
      <c r="AD53" s="393"/>
      <c r="AE53" s="393"/>
      <c r="AF53" s="393"/>
      <c r="AG53" s="522"/>
      <c r="AH53" s="1"/>
      <c r="AI53" s="70"/>
      <c r="AO53" s="99" t="s">
        <v>286</v>
      </c>
      <c r="AV53" s="27"/>
      <c r="AW53" s="28"/>
      <c r="AX53" s="12"/>
    </row>
    <row r="54" spans="1:50" ht="12" customHeight="1">
      <c r="A54" s="319"/>
      <c r="B54" s="9"/>
      <c r="C54" s="9"/>
      <c r="D54" s="396" t="s">
        <v>112</v>
      </c>
      <c r="E54" s="397"/>
      <c r="F54" s="386" t="s">
        <v>140</v>
      </c>
      <c r="G54" s="386"/>
      <c r="H54" s="386"/>
      <c r="I54" s="386"/>
      <c r="J54" s="436"/>
      <c r="K54" s="437"/>
      <c r="L54" s="131"/>
      <c r="M54" s="393" t="s">
        <v>139</v>
      </c>
      <c r="N54" s="440"/>
      <c r="O54" s="441"/>
      <c r="P54" s="417"/>
      <c r="Q54" s="417"/>
      <c r="R54" s="418"/>
      <c r="S54" s="417"/>
      <c r="T54" s="419"/>
      <c r="U54" s="132">
        <f>IF(OR(P54="",S54=""),"",VLOOKUP(P54,$A$46:$C$49,2,FALSE)+VLOOKUP(S54,$A$46:$C$49,2,FALSE))</f>
      </c>
      <c r="V54" s="393"/>
      <c r="W54" s="393"/>
      <c r="X54" s="393"/>
      <c r="Y54" s="393"/>
      <c r="Z54" s="393"/>
      <c r="AA54" s="393"/>
      <c r="AB54" s="393"/>
      <c r="AC54" s="393"/>
      <c r="AD54" s="393"/>
      <c r="AE54" s="393"/>
      <c r="AF54" s="393"/>
      <c r="AG54" s="522"/>
      <c r="AH54" s="9">
        <f>IF(AB54="体力",$E$7,IF(AB54="敏捷",$E$9,IF(AB54="知力",$E$11,IF(AB54="生命",$E$13,IF(AB54="意志",$K$9,IF(AB54="知覚",$K$11,""))))))</f>
      </c>
      <c r="AI54" s="69"/>
      <c r="AN54" s="4"/>
      <c r="AO54" s="100" t="s">
        <v>287</v>
      </c>
      <c r="AV54" s="27"/>
      <c r="AW54" s="28"/>
      <c r="AX54" s="12"/>
    </row>
    <row r="55" spans="1:50" ht="12" customHeight="1">
      <c r="A55" s="319"/>
      <c r="B55" s="9"/>
      <c r="C55" s="9"/>
      <c r="D55" s="392"/>
      <c r="E55" s="393"/>
      <c r="F55" s="393"/>
      <c r="G55" s="393"/>
      <c r="H55" s="393"/>
      <c r="I55" s="393"/>
      <c r="J55" s="401"/>
      <c r="K55" s="402"/>
      <c r="L55" s="132"/>
      <c r="M55" s="393"/>
      <c r="N55" s="440"/>
      <c r="O55" s="441"/>
      <c r="P55" s="417"/>
      <c r="Q55" s="417"/>
      <c r="R55" s="418"/>
      <c r="S55" s="417"/>
      <c r="T55" s="419"/>
      <c r="U55" s="132">
        <f>IF(OR(P55="",S55=""),"",VLOOKUP(P55,$A$46:$C$49,2,FALSE)+VLOOKUP(S55,$A$46:$C$49,2,FALSE))</f>
      </c>
      <c r="V55" s="393"/>
      <c r="W55" s="393"/>
      <c r="X55" s="393"/>
      <c r="Y55" s="393"/>
      <c r="Z55" s="393"/>
      <c r="AA55" s="393"/>
      <c r="AB55" s="393"/>
      <c r="AC55" s="393"/>
      <c r="AD55" s="393"/>
      <c r="AE55" s="393"/>
      <c r="AF55" s="393"/>
      <c r="AG55" s="522"/>
      <c r="AH55" s="9">
        <f>IF(AB55="体力",$E$7,IF(AB55="敏捷",$E$9,IF(AB55="知力",$E$11,IF(AB55="生命",$E$13,IF(AB55="意志",$K$9,IF(AB55="知覚",$K$11,""))))))</f>
      </c>
      <c r="AI55" s="12"/>
      <c r="AN55" s="4"/>
      <c r="AO55" s="100" t="s">
        <v>182</v>
      </c>
      <c r="AV55" s="27"/>
      <c r="AW55" s="28"/>
      <c r="AX55" s="12"/>
    </row>
    <row r="56" spans="1:53" ht="12" customHeight="1" thickBot="1">
      <c r="A56" s="319"/>
      <c r="B56" s="9"/>
      <c r="C56" s="9"/>
      <c r="D56" s="411"/>
      <c r="E56" s="398"/>
      <c r="F56" s="398"/>
      <c r="G56" s="398"/>
      <c r="H56" s="398"/>
      <c r="I56" s="398"/>
      <c r="J56" s="399"/>
      <c r="K56" s="400"/>
      <c r="L56" s="135"/>
      <c r="M56" s="398"/>
      <c r="N56" s="438"/>
      <c r="O56" s="439"/>
      <c r="P56" s="412"/>
      <c r="Q56" s="412"/>
      <c r="R56" s="416"/>
      <c r="S56" s="412"/>
      <c r="T56" s="413"/>
      <c r="U56" s="135">
        <f>IF(OR(P56="",S56=""),"",VLOOKUP(P56,$A$46:$C$49,2,FALSE)+VLOOKUP(S56,$A$46:$C$49,2,FALSE))</f>
      </c>
      <c r="V56" s="393"/>
      <c r="W56" s="393"/>
      <c r="X56" s="393"/>
      <c r="Y56" s="393"/>
      <c r="Z56" s="393"/>
      <c r="AA56" s="393"/>
      <c r="AB56" s="393"/>
      <c r="AC56" s="393"/>
      <c r="AD56" s="393"/>
      <c r="AE56" s="393"/>
      <c r="AF56" s="393"/>
      <c r="AG56" s="522"/>
      <c r="AH56" s="9">
        <f>IF(AB56="体力",$E$7,IF(AB56="敏捷",$E$9,IF(AB56="知力",$E$11,IF(AB56="生命",$E$13,IF(AB56="意志",$K$9,IF(AB56="知覚",$K$11,""))))))</f>
      </c>
      <c r="AI56" s="12"/>
      <c r="AN56" s="4"/>
      <c r="AO56" s="101"/>
      <c r="AS56" s="3"/>
      <c r="AT56" s="3"/>
      <c r="AV56" s="27"/>
      <c r="AW56" s="28"/>
      <c r="AX56" s="12"/>
      <c r="AZ56" s="4"/>
      <c r="BA56" s="4"/>
    </row>
    <row r="57" spans="1:41" ht="12" customHeight="1" thickTop="1">
      <c r="A57" s="319"/>
      <c r="B57" s="9"/>
      <c r="C57" s="9"/>
      <c r="D57" s="409" t="s">
        <v>114</v>
      </c>
      <c r="E57" s="410"/>
      <c r="F57" s="555" t="s">
        <v>373</v>
      </c>
      <c r="G57" s="555"/>
      <c r="H57" s="555"/>
      <c r="I57" s="555"/>
      <c r="J57" s="555"/>
      <c r="K57" s="555"/>
      <c r="L57" s="555"/>
      <c r="M57" s="555"/>
      <c r="N57" s="555"/>
      <c r="O57" s="555"/>
      <c r="P57" s="555"/>
      <c r="Q57" s="555"/>
      <c r="R57" s="555"/>
      <c r="S57" s="345"/>
      <c r="T57" s="345" t="s">
        <v>192</v>
      </c>
      <c r="U57" s="137"/>
      <c r="V57" s="518"/>
      <c r="W57" s="518"/>
      <c r="X57" s="518"/>
      <c r="Y57" s="518"/>
      <c r="Z57" s="518"/>
      <c r="AA57" s="518"/>
      <c r="AB57" s="518"/>
      <c r="AC57" s="518"/>
      <c r="AD57" s="518"/>
      <c r="AE57" s="518"/>
      <c r="AF57" s="518"/>
      <c r="AG57" s="519"/>
      <c r="AH57" s="9">
        <f>IF(AB57="体力",$E$7,IF(AB57="敏捷",$E$9,IF(AB57="知力",$E$11,IF(AB57="生命",$E$13,IF(AB57="意志",$K$9,IF(AB57="知覚",$K$11,""))))))</f>
      </c>
      <c r="AO57" s="99" t="s">
        <v>288</v>
      </c>
    </row>
    <row r="58" spans="1:41" ht="12" customHeight="1">
      <c r="A58" s="319"/>
      <c r="B58" s="9"/>
      <c r="C58" s="9"/>
      <c r="D58" s="559"/>
      <c r="E58" s="560"/>
      <c r="F58" s="560"/>
      <c r="G58" s="560"/>
      <c r="H58" s="560"/>
      <c r="I58" s="560"/>
      <c r="J58" s="560"/>
      <c r="K58" s="560"/>
      <c r="L58" s="560"/>
      <c r="M58" s="560"/>
      <c r="N58" s="560"/>
      <c r="O58" s="560"/>
      <c r="P58" s="560"/>
      <c r="Q58" s="560"/>
      <c r="R58" s="560"/>
      <c r="S58" s="353" t="s">
        <v>225</v>
      </c>
      <c r="T58" s="561"/>
      <c r="U58" s="562"/>
      <c r="V58" s="518"/>
      <c r="W58" s="518"/>
      <c r="X58" s="518"/>
      <c r="Y58" s="518"/>
      <c r="Z58" s="518"/>
      <c r="AA58" s="518"/>
      <c r="AB58" s="518"/>
      <c r="AC58" s="518"/>
      <c r="AD58" s="518"/>
      <c r="AE58" s="518"/>
      <c r="AF58" s="518"/>
      <c r="AG58" s="519"/>
      <c r="AH58" s="7"/>
      <c r="AO58" s="100" t="s">
        <v>289</v>
      </c>
    </row>
    <row r="59" spans="1:41" ht="12" customHeight="1">
      <c r="A59" s="319"/>
      <c r="B59" s="9"/>
      <c r="C59" s="9"/>
      <c r="D59" s="559"/>
      <c r="E59" s="560"/>
      <c r="F59" s="560"/>
      <c r="G59" s="560"/>
      <c r="H59" s="560"/>
      <c r="I59" s="560"/>
      <c r="J59" s="560"/>
      <c r="K59" s="560"/>
      <c r="L59" s="560"/>
      <c r="M59" s="560"/>
      <c r="N59" s="560"/>
      <c r="O59" s="560"/>
      <c r="P59" s="560"/>
      <c r="Q59" s="560"/>
      <c r="R59" s="560"/>
      <c r="S59" s="353" t="s">
        <v>226</v>
      </c>
      <c r="T59" s="561"/>
      <c r="U59" s="562"/>
      <c r="V59" s="518"/>
      <c r="W59" s="518"/>
      <c r="X59" s="518"/>
      <c r="Y59" s="518"/>
      <c r="Z59" s="518"/>
      <c r="AA59" s="518"/>
      <c r="AB59" s="518"/>
      <c r="AC59" s="518"/>
      <c r="AD59" s="518"/>
      <c r="AE59" s="518"/>
      <c r="AF59" s="518"/>
      <c r="AG59" s="519"/>
      <c r="AH59" s="7"/>
      <c r="AO59" s="103" t="s">
        <v>183</v>
      </c>
    </row>
    <row r="60" spans="1:41" ht="12" customHeight="1" thickBot="1">
      <c r="A60" s="321"/>
      <c r="B60" s="322"/>
      <c r="C60" s="322"/>
      <c r="D60" s="566"/>
      <c r="E60" s="567"/>
      <c r="F60" s="567"/>
      <c r="G60" s="567"/>
      <c r="H60" s="567"/>
      <c r="I60" s="567"/>
      <c r="J60" s="567"/>
      <c r="K60" s="567"/>
      <c r="L60" s="567"/>
      <c r="M60" s="567"/>
      <c r="N60" s="567"/>
      <c r="O60" s="567"/>
      <c r="P60" s="567"/>
      <c r="Q60" s="567"/>
      <c r="R60" s="567"/>
      <c r="S60" s="354" t="s">
        <v>227</v>
      </c>
      <c r="T60" s="568">
        <f>T58+T59</f>
        <v>0</v>
      </c>
      <c r="U60" s="569"/>
      <c r="V60" s="520"/>
      <c r="W60" s="520"/>
      <c r="X60" s="520"/>
      <c r="Y60" s="520"/>
      <c r="Z60" s="520"/>
      <c r="AA60" s="520"/>
      <c r="AB60" s="520"/>
      <c r="AC60" s="520"/>
      <c r="AD60" s="520"/>
      <c r="AE60" s="520"/>
      <c r="AF60" s="520"/>
      <c r="AG60" s="521"/>
      <c r="AH60" s="7"/>
      <c r="AO60" s="101"/>
    </row>
    <row r="61" spans="1:41" ht="12.75" customHeight="1">
      <c r="A61" s="9"/>
      <c r="B61" s="9"/>
      <c r="C61" s="9"/>
      <c r="D61" s="86"/>
      <c r="E61" s="86"/>
      <c r="F61" s="86"/>
      <c r="G61" s="86"/>
      <c r="H61" s="86"/>
      <c r="I61" s="86"/>
      <c r="J61" s="67"/>
      <c r="K61" s="77"/>
      <c r="L61" s="59"/>
      <c r="M61" s="86"/>
      <c r="N61" s="86"/>
      <c r="O61" s="86"/>
      <c r="P61" s="86"/>
      <c r="Q61" s="86"/>
      <c r="R61" s="86"/>
      <c r="S61" s="67"/>
      <c r="T61" s="67"/>
      <c r="U61" s="59"/>
      <c r="V61" s="86"/>
      <c r="W61" s="86"/>
      <c r="X61" s="86"/>
      <c r="Y61" s="59"/>
      <c r="Z61" s="59"/>
      <c r="AA61" s="59"/>
      <c r="AB61" s="48"/>
      <c r="AC61" s="48"/>
      <c r="AD61" s="59"/>
      <c r="AE61" s="59"/>
      <c r="AF61" s="78"/>
      <c r="AG61" s="59"/>
      <c r="AH61" s="7"/>
      <c r="AO61" s="99" t="s">
        <v>290</v>
      </c>
    </row>
    <row r="62" spans="1:41" ht="12.75" customHeight="1">
      <c r="A62" s="9"/>
      <c r="B62" s="9"/>
      <c r="C62" s="9"/>
      <c r="D62" s="102" t="s">
        <v>188</v>
      </c>
      <c r="AH62" s="7"/>
      <c r="AO62" s="100" t="s">
        <v>291</v>
      </c>
    </row>
    <row r="63" spans="1:41" ht="12.75" customHeight="1">
      <c r="A63" s="9"/>
      <c r="B63" s="9"/>
      <c r="C63" s="9"/>
      <c r="D63" s="99"/>
      <c r="AB63" s="11"/>
      <c r="AC63" s="11"/>
      <c r="AD63" s="11"/>
      <c r="AH63" s="7"/>
      <c r="AO63" s="100"/>
    </row>
    <row r="64" spans="1:41" ht="12.75" customHeight="1">
      <c r="A64" s="9"/>
      <c r="B64" s="9"/>
      <c r="C64" s="9"/>
      <c r="D64" s="99" t="s">
        <v>323</v>
      </c>
      <c r="AB64" s="11"/>
      <c r="AC64" s="11"/>
      <c r="AD64" s="11"/>
      <c r="AH64" s="7"/>
      <c r="AO64" s="342" t="s">
        <v>292</v>
      </c>
    </row>
    <row r="65" spans="1:41" ht="12.75" customHeight="1">
      <c r="A65" s="9"/>
      <c r="B65" s="9"/>
      <c r="C65" s="9"/>
      <c r="D65" s="100" t="s">
        <v>189</v>
      </c>
      <c r="AB65" s="11"/>
      <c r="AC65" s="11"/>
      <c r="AD65" s="11"/>
      <c r="AH65" s="7"/>
      <c r="AO65" s="342" t="s">
        <v>293</v>
      </c>
    </row>
    <row r="66" spans="1:41" ht="12.75" customHeight="1">
      <c r="A66" s="9"/>
      <c r="B66" s="9"/>
      <c r="C66" s="9"/>
      <c r="D66" s="100" t="s">
        <v>190</v>
      </c>
      <c r="AB66" s="11"/>
      <c r="AC66" s="11"/>
      <c r="AD66" s="11"/>
      <c r="AH66" s="7"/>
      <c r="AO66" s="342" t="s">
        <v>294</v>
      </c>
    </row>
    <row r="67" spans="1:41" ht="12.75" customHeight="1">
      <c r="A67" s="9"/>
      <c r="B67" s="9"/>
      <c r="C67" s="9"/>
      <c r="D67" s="100" t="s">
        <v>191</v>
      </c>
      <c r="AH67" s="7"/>
      <c r="AO67" s="343" t="s">
        <v>295</v>
      </c>
    </row>
    <row r="68" spans="1:41" ht="12.75" customHeight="1">
      <c r="A68" s="9"/>
      <c r="B68" s="9"/>
      <c r="C68" s="9"/>
      <c r="D68" s="100" t="s">
        <v>313</v>
      </c>
      <c r="AH68" s="7"/>
      <c r="AO68" s="100"/>
    </row>
    <row r="69" spans="1:41" ht="12.75" customHeight="1">
      <c r="A69" s="9"/>
      <c r="B69" s="9"/>
      <c r="C69" s="9"/>
      <c r="D69" s="100" t="s">
        <v>314</v>
      </c>
      <c r="AH69" s="7"/>
      <c r="AO69" s="100" t="s">
        <v>296</v>
      </c>
    </row>
    <row r="70" spans="1:41" ht="12.75" customHeight="1">
      <c r="A70" s="13"/>
      <c r="B70" s="13"/>
      <c r="C70" s="13"/>
      <c r="D70" s="100" t="s">
        <v>315</v>
      </c>
      <c r="AO70" s="101"/>
    </row>
    <row r="71" spans="1:41" ht="13.5" customHeight="1">
      <c r="A71" s="13"/>
      <c r="B71" s="13"/>
      <c r="C71" s="13"/>
      <c r="D71" s="100" t="s">
        <v>316</v>
      </c>
      <c r="AO71" s="101"/>
    </row>
    <row r="72" spans="1:41" ht="15" customHeight="1">
      <c r="A72" s="13"/>
      <c r="B72" s="13"/>
      <c r="C72" s="13"/>
      <c r="D72" s="100" t="s">
        <v>317</v>
      </c>
      <c r="G72" s="2"/>
      <c r="AO72" s="101" t="s">
        <v>297</v>
      </c>
    </row>
    <row r="73" spans="1:41" ht="15" customHeight="1">
      <c r="A73" s="13"/>
      <c r="B73" s="13"/>
      <c r="C73" s="13"/>
      <c r="D73" s="100" t="s">
        <v>318</v>
      </c>
      <c r="G73" s="2"/>
      <c r="AO73" s="101"/>
    </row>
    <row r="74" spans="1:41" ht="15" customHeight="1">
      <c r="A74" s="13"/>
      <c r="B74" s="13"/>
      <c r="C74" s="13"/>
      <c r="D74" s="100"/>
      <c r="G74" s="2"/>
      <c r="AO74" s="99" t="s">
        <v>250</v>
      </c>
    </row>
    <row r="75" spans="1:41" ht="15" customHeight="1">
      <c r="A75" s="13"/>
      <c r="B75" s="13"/>
      <c r="C75" s="13"/>
      <c r="D75" s="99" t="s">
        <v>335</v>
      </c>
      <c r="G75" s="2"/>
      <c r="AO75" s="100" t="s">
        <v>251</v>
      </c>
    </row>
    <row r="76" spans="1:41" ht="15" customHeight="1">
      <c r="A76" s="13"/>
      <c r="B76" s="13"/>
      <c r="C76" s="13"/>
      <c r="D76" s="100" t="s">
        <v>298</v>
      </c>
      <c r="G76" s="2"/>
      <c r="AO76" s="101"/>
    </row>
    <row r="77" spans="1:41" ht="15" customHeight="1">
      <c r="A77" s="13"/>
      <c r="B77" s="13"/>
      <c r="C77" s="13"/>
      <c r="D77" s="100" t="s">
        <v>299</v>
      </c>
      <c r="G77" s="2"/>
      <c r="AO77" s="99" t="s">
        <v>252</v>
      </c>
    </row>
    <row r="78" spans="1:41" ht="15" customHeight="1">
      <c r="A78" s="13"/>
      <c r="B78" s="13"/>
      <c r="C78" s="13"/>
      <c r="D78" s="100" t="s">
        <v>300</v>
      </c>
      <c r="AO78" s="100" t="s">
        <v>253</v>
      </c>
    </row>
    <row r="79" spans="1:41" ht="15" customHeight="1">
      <c r="A79" s="13"/>
      <c r="B79" s="13"/>
      <c r="C79" s="13"/>
      <c r="D79" s="100" t="s">
        <v>301</v>
      </c>
      <c r="AO79" s="101"/>
    </row>
    <row r="80" spans="1:41" ht="15" customHeight="1">
      <c r="A80" s="13"/>
      <c r="B80" s="13"/>
      <c r="C80" s="13"/>
      <c r="AO80" s="99" t="s">
        <v>254</v>
      </c>
    </row>
    <row r="81" spans="1:41" ht="15" customHeight="1">
      <c r="A81" s="13"/>
      <c r="B81" s="13"/>
      <c r="C81" s="13"/>
      <c r="D81" s="99" t="s">
        <v>324</v>
      </c>
      <c r="AO81" s="100" t="s">
        <v>255</v>
      </c>
    </row>
    <row r="82" spans="1:41" ht="15" customHeight="1">
      <c r="A82" s="13"/>
      <c r="B82" s="13"/>
      <c r="C82" s="13"/>
      <c r="D82" s="101" t="s">
        <v>319</v>
      </c>
      <c r="AO82" s="101"/>
    </row>
    <row r="83" spans="1:41" ht="15" customHeight="1">
      <c r="A83" s="13"/>
      <c r="B83" s="13"/>
      <c r="C83" s="13"/>
      <c r="D83" s="101" t="s">
        <v>320</v>
      </c>
      <c r="AO83" s="99" t="s">
        <v>256</v>
      </c>
    </row>
    <row r="84" spans="1:41" ht="15" customHeight="1">
      <c r="A84" s="13"/>
      <c r="B84" s="13"/>
      <c r="C84" s="13"/>
      <c r="D84" s="101" t="s">
        <v>321</v>
      </c>
      <c r="AO84" s="100" t="s">
        <v>257</v>
      </c>
    </row>
    <row r="85" spans="1:41" ht="15" customHeight="1">
      <c r="A85" s="13"/>
      <c r="B85" s="13"/>
      <c r="C85" s="13"/>
      <c r="D85" s="101" t="s">
        <v>322</v>
      </c>
      <c r="AO85" s="101"/>
    </row>
    <row r="86" spans="1:41" ht="15" customHeight="1">
      <c r="A86" s="13"/>
      <c r="B86" s="13"/>
      <c r="C86" s="13"/>
      <c r="AO86" s="99" t="s">
        <v>258</v>
      </c>
    </row>
    <row r="87" spans="1:41" ht="15" customHeight="1">
      <c r="A87" s="13"/>
      <c r="B87" s="13"/>
      <c r="C87" s="13"/>
      <c r="AO87" s="100" t="s">
        <v>259</v>
      </c>
    </row>
    <row r="88" spans="1:41" ht="15" customHeight="1">
      <c r="A88" s="13"/>
      <c r="B88" s="13"/>
      <c r="C88" s="13"/>
      <c r="AO88" s="100"/>
    </row>
    <row r="89" spans="1:41" ht="15" customHeight="1">
      <c r="A89" s="13"/>
      <c r="B89" s="13"/>
      <c r="C89" s="13"/>
      <c r="AO89" s="99" t="s">
        <v>260</v>
      </c>
    </row>
    <row r="90" spans="1:41" ht="15" customHeight="1">
      <c r="A90" s="13"/>
      <c r="B90" s="13"/>
      <c r="C90" s="13"/>
      <c r="AO90" s="100" t="s">
        <v>261</v>
      </c>
    </row>
    <row r="91" spans="1:41" ht="15" customHeight="1">
      <c r="A91" s="13"/>
      <c r="B91" s="13"/>
      <c r="C91" s="13"/>
      <c r="AO91" s="101"/>
    </row>
    <row r="92" spans="1:41" ht="15" customHeight="1">
      <c r="A92" s="13"/>
      <c r="B92" s="13"/>
      <c r="C92" s="13"/>
      <c r="AO92" s="99" t="s">
        <v>262</v>
      </c>
    </row>
    <row r="93" spans="1:41" ht="15" customHeight="1">
      <c r="A93" s="13"/>
      <c r="B93" s="13"/>
      <c r="C93" s="13"/>
      <c r="AO93" s="100" t="s">
        <v>263</v>
      </c>
    </row>
    <row r="94" spans="1:41" ht="15" customHeight="1">
      <c r="A94" s="13"/>
      <c r="B94" s="13"/>
      <c r="C94" s="13"/>
      <c r="AO94" s="101"/>
    </row>
    <row r="95" spans="1:41" ht="15" customHeight="1">
      <c r="A95" s="13"/>
      <c r="B95" s="13"/>
      <c r="C95" s="13"/>
      <c r="AO95" s="99" t="s">
        <v>264</v>
      </c>
    </row>
    <row r="96" spans="1:41" ht="15" customHeight="1">
      <c r="A96" s="13"/>
      <c r="B96" s="13"/>
      <c r="C96" s="13"/>
      <c r="AO96" s="100" t="s">
        <v>265</v>
      </c>
    </row>
    <row r="97" ht="15" customHeight="1">
      <c r="AO97" s="101"/>
    </row>
    <row r="98" ht="15" customHeight="1">
      <c r="AO98" s="99" t="s">
        <v>266</v>
      </c>
    </row>
    <row r="99" ht="15" customHeight="1">
      <c r="AO99" s="100" t="s">
        <v>267</v>
      </c>
    </row>
  </sheetData>
  <sheetProtection formatColumns="0" formatRows="0"/>
  <mergeCells count="214">
    <mergeCell ref="M6:M7"/>
    <mergeCell ref="M8:M9"/>
    <mergeCell ref="E12:G12"/>
    <mergeCell ref="K12:L12"/>
    <mergeCell ref="K6:L6"/>
    <mergeCell ref="E7:G7"/>
    <mergeCell ref="M10:M11"/>
    <mergeCell ref="M12:M13"/>
    <mergeCell ref="E13:G13"/>
    <mergeCell ref="K13:L13"/>
    <mergeCell ref="D59:R59"/>
    <mergeCell ref="T59:U59"/>
    <mergeCell ref="D60:R60"/>
    <mergeCell ref="T60:U60"/>
    <mergeCell ref="D10:D11"/>
    <mergeCell ref="D12:D13"/>
    <mergeCell ref="D23:F23"/>
    <mergeCell ref="M28:Q28"/>
    <mergeCell ref="M29:Q29"/>
    <mergeCell ref="M26:Q26"/>
    <mergeCell ref="F57:R57"/>
    <mergeCell ref="V57:AG57"/>
    <mergeCell ref="V54:AG54"/>
    <mergeCell ref="D51:I51"/>
    <mergeCell ref="V55:AG55"/>
    <mergeCell ref="D58:R58"/>
    <mergeCell ref="T58:U58"/>
    <mergeCell ref="V52:W52"/>
    <mergeCell ref="V51:AA51"/>
    <mergeCell ref="S53:T53"/>
    <mergeCell ref="AI48:AN48"/>
    <mergeCell ref="AI49:AN49"/>
    <mergeCell ref="AI50:AN50"/>
    <mergeCell ref="AI51:AN51"/>
    <mergeCell ref="D52:K52"/>
    <mergeCell ref="D53:F53"/>
    <mergeCell ref="G53:I53"/>
    <mergeCell ref="V48:AA48"/>
    <mergeCell ref="V49:AA49"/>
    <mergeCell ref="V50:AA50"/>
    <mergeCell ref="AI44:AN44"/>
    <mergeCell ref="AI45:AN45"/>
    <mergeCell ref="AI46:AN46"/>
    <mergeCell ref="AI47:AN47"/>
    <mergeCell ref="M46:Q46"/>
    <mergeCell ref="M47:Q47"/>
    <mergeCell ref="M45:Q45"/>
    <mergeCell ref="V46:AA46"/>
    <mergeCell ref="V47:AA47"/>
    <mergeCell ref="D46:I46"/>
    <mergeCell ref="D47:I47"/>
    <mergeCell ref="D42:I42"/>
    <mergeCell ref="D43:I43"/>
    <mergeCell ref="M34:Q34"/>
    <mergeCell ref="M35:Q35"/>
    <mergeCell ref="D36:I36"/>
    <mergeCell ref="D37:I37"/>
    <mergeCell ref="D44:I44"/>
    <mergeCell ref="AI42:AN42"/>
    <mergeCell ref="AI43:AN43"/>
    <mergeCell ref="V30:AA30"/>
    <mergeCell ref="V31:AA31"/>
    <mergeCell ref="V41:AA41"/>
    <mergeCell ref="V40:AA40"/>
    <mergeCell ref="V37:AA37"/>
    <mergeCell ref="V38:AA38"/>
    <mergeCell ref="D35:I35"/>
    <mergeCell ref="D26:I26"/>
    <mergeCell ref="D27:I27"/>
    <mergeCell ref="D28:I28"/>
    <mergeCell ref="D29:I29"/>
    <mergeCell ref="AI41:AN41"/>
    <mergeCell ref="V53:AG53"/>
    <mergeCell ref="V36:AA36"/>
    <mergeCell ref="V42:AA42"/>
    <mergeCell ref="V43:AA43"/>
    <mergeCell ref="V44:AA44"/>
    <mergeCell ref="D24:F24"/>
    <mergeCell ref="G24:I24"/>
    <mergeCell ref="D32:I32"/>
    <mergeCell ref="D33:I33"/>
    <mergeCell ref="D34:I34"/>
    <mergeCell ref="V28:AA28"/>
    <mergeCell ref="V29:AA29"/>
    <mergeCell ref="V17:AA17"/>
    <mergeCell ref="V21:AA21"/>
    <mergeCell ref="V22:AA22"/>
    <mergeCell ref="V58:AG58"/>
    <mergeCell ref="V32:AA32"/>
    <mergeCell ref="V33:AA33"/>
    <mergeCell ref="V34:AA34"/>
    <mergeCell ref="V35:AA35"/>
    <mergeCell ref="V59:AG59"/>
    <mergeCell ref="V60:AG60"/>
    <mergeCell ref="V6:AA6"/>
    <mergeCell ref="V7:AA7"/>
    <mergeCell ref="V8:AA8"/>
    <mergeCell ref="V9:AA9"/>
    <mergeCell ref="V10:AA10"/>
    <mergeCell ref="V11:AA11"/>
    <mergeCell ref="V56:AG56"/>
    <mergeCell ref="V20:AA20"/>
    <mergeCell ref="M32:Q32"/>
    <mergeCell ref="M33:Q33"/>
    <mergeCell ref="V12:AA12"/>
    <mergeCell ref="V13:AA13"/>
    <mergeCell ref="V14:AA14"/>
    <mergeCell ref="V15:AA15"/>
    <mergeCell ref="V16:AA16"/>
    <mergeCell ref="V24:AA24"/>
    <mergeCell ref="V26:AA26"/>
    <mergeCell ref="V27:AA27"/>
    <mergeCell ref="T24:U24"/>
    <mergeCell ref="R24:S24"/>
    <mergeCell ref="V18:AA18"/>
    <mergeCell ref="V19:AA19"/>
    <mergeCell ref="V23:AA23"/>
    <mergeCell ref="O23:Q23"/>
    <mergeCell ref="T23:U23"/>
    <mergeCell ref="Q22:S22"/>
    <mergeCell ref="R23:S23"/>
    <mergeCell ref="X52:AG52"/>
    <mergeCell ref="V25:AA25"/>
    <mergeCell ref="P52:R52"/>
    <mergeCell ref="V45:AA45"/>
    <mergeCell ref="V39:AA39"/>
    <mergeCell ref="M44:Q44"/>
    <mergeCell ref="M49:Q49"/>
    <mergeCell ref="M50:Q50"/>
    <mergeCell ref="M51:Q51"/>
    <mergeCell ref="S52:T52"/>
    <mergeCell ref="J24:K24"/>
    <mergeCell ref="O24:Q24"/>
    <mergeCell ref="L24:N24"/>
    <mergeCell ref="G18:H18"/>
    <mergeCell ref="G19:H19"/>
    <mergeCell ref="G20:H20"/>
    <mergeCell ref="G21:H21"/>
    <mergeCell ref="G22:H22"/>
    <mergeCell ref="J23:K23"/>
    <mergeCell ref="L23:N23"/>
    <mergeCell ref="E15:G15"/>
    <mergeCell ref="H15:I15"/>
    <mergeCell ref="L15:M15"/>
    <mergeCell ref="E16:G16"/>
    <mergeCell ref="H16:I16"/>
    <mergeCell ref="L16:M16"/>
    <mergeCell ref="E14:G14"/>
    <mergeCell ref="H14:I14"/>
    <mergeCell ref="J14:K14"/>
    <mergeCell ref="L14:M14"/>
    <mergeCell ref="E9:G9"/>
    <mergeCell ref="K9:L9"/>
    <mergeCell ref="E10:G10"/>
    <mergeCell ref="K10:L10"/>
    <mergeCell ref="E11:G11"/>
    <mergeCell ref="K11:L11"/>
    <mergeCell ref="K8:L8"/>
    <mergeCell ref="AE1:AF2"/>
    <mergeCell ref="D2:H2"/>
    <mergeCell ref="D3:H3"/>
    <mergeCell ref="AE3:AF3"/>
    <mergeCell ref="X1:AB2"/>
    <mergeCell ref="D4:H4"/>
    <mergeCell ref="K4:AG4"/>
    <mergeCell ref="D6:D7"/>
    <mergeCell ref="D8:D9"/>
    <mergeCell ref="D1:H1"/>
    <mergeCell ref="K1:S2"/>
    <mergeCell ref="E6:G6"/>
    <mergeCell ref="N5:U16"/>
    <mergeCell ref="F54:K54"/>
    <mergeCell ref="M56:O56"/>
    <mergeCell ref="M55:O55"/>
    <mergeCell ref="M54:O54"/>
    <mergeCell ref="K7:L7"/>
    <mergeCell ref="E8:G8"/>
    <mergeCell ref="S56:T56"/>
    <mergeCell ref="P53:R53"/>
    <mergeCell ref="P56:R56"/>
    <mergeCell ref="P55:R55"/>
    <mergeCell ref="S55:T55"/>
    <mergeCell ref="P54:R54"/>
    <mergeCell ref="S54:T54"/>
    <mergeCell ref="M36:Q36"/>
    <mergeCell ref="M27:Q27"/>
    <mergeCell ref="D57:E57"/>
    <mergeCell ref="D55:E55"/>
    <mergeCell ref="D56:E56"/>
    <mergeCell ref="M41:Q41"/>
    <mergeCell ref="M42:Q42"/>
    <mergeCell ref="M43:Q43"/>
    <mergeCell ref="M30:Q30"/>
    <mergeCell ref="M31:Q31"/>
    <mergeCell ref="Y3:AA3"/>
    <mergeCell ref="M48:Q48"/>
    <mergeCell ref="D50:I50"/>
    <mergeCell ref="D54:E54"/>
    <mergeCell ref="D49:I49"/>
    <mergeCell ref="F56:K56"/>
    <mergeCell ref="F55:K55"/>
    <mergeCell ref="D48:I48"/>
    <mergeCell ref="D30:I30"/>
    <mergeCell ref="D31:I31"/>
    <mergeCell ref="M53:O53"/>
    <mergeCell ref="M37:Q37"/>
    <mergeCell ref="M38:Q38"/>
    <mergeCell ref="M39:Q39"/>
    <mergeCell ref="M40:Q40"/>
    <mergeCell ref="D38:I38"/>
    <mergeCell ref="D39:I39"/>
    <mergeCell ref="D40:I40"/>
    <mergeCell ref="D41:I41"/>
    <mergeCell ref="D45:I45"/>
  </mergeCells>
  <dataValidations count="5">
    <dataValidation type="list" allowBlank="1" showInputMessage="1" showErrorMessage="1" sqref="AC42:AC51">
      <formula1>$AK$13:$AK$14</formula1>
    </dataValidation>
    <dataValidation type="list" allowBlank="1" showInputMessage="1" showErrorMessage="1" sqref="AI42:AN51">
      <formula1>$V$6:$V$40</formula1>
    </dataValidation>
    <dataValidation type="list" allowBlank="1" showInputMessage="1" showErrorMessage="1" sqref="AC6:AC40">
      <formula1>$AK$12:$AK$15</formula1>
    </dataValidation>
    <dataValidation type="list" allowBlank="1" showInputMessage="1" showErrorMessage="1" sqref="AB6:AB40">
      <formula1>$AK$4:$AK$9</formula1>
    </dataValidation>
    <dataValidation type="list" allowBlank="1" showInputMessage="1" showErrorMessage="1" sqref="P53:T56">
      <formula1>$A$46:$A$49</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xl/worksheets/sheet2.xml><?xml version="1.0" encoding="utf-8"?>
<worksheet xmlns="http://schemas.openxmlformats.org/spreadsheetml/2006/main" xmlns:r="http://schemas.openxmlformats.org/officeDocument/2006/relationships">
  <dimension ref="A1:BC96"/>
  <sheetViews>
    <sheetView tabSelected="1" zoomScaleSheetLayoutView="100" workbookViewId="0" topLeftCell="D13">
      <selection activeCell="D60" sqref="D60:I60"/>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2.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1"/>
      <c r="B1" s="312"/>
      <c r="C1" s="312"/>
      <c r="D1" s="420"/>
      <c r="E1" s="421"/>
      <c r="F1" s="421"/>
      <c r="G1" s="421"/>
      <c r="H1" s="422"/>
      <c r="I1" s="72"/>
      <c r="J1" s="84"/>
      <c r="K1" s="423" t="s">
        <v>378</v>
      </c>
      <c r="L1" s="423"/>
      <c r="M1" s="423"/>
      <c r="N1" s="423"/>
      <c r="O1" s="423"/>
      <c r="P1" s="423"/>
      <c r="Q1" s="423"/>
      <c r="R1" s="423"/>
      <c r="S1" s="423"/>
      <c r="T1" s="85"/>
      <c r="U1" s="72"/>
      <c r="V1" s="84"/>
      <c r="W1" s="84"/>
      <c r="X1" s="452"/>
      <c r="Y1" s="452"/>
      <c r="Z1" s="452"/>
      <c r="AA1" s="452"/>
      <c r="AB1" s="453"/>
      <c r="AC1" s="73"/>
      <c r="AD1" s="84"/>
      <c r="AE1" s="446">
        <v>400</v>
      </c>
      <c r="AF1" s="446"/>
      <c r="AG1" s="74"/>
      <c r="AH1" s="7"/>
      <c r="AQ1" s="37"/>
      <c r="AW1" s="12"/>
      <c r="AY1" s="38"/>
      <c r="AZ1" s="12"/>
      <c r="BA1" s="12"/>
    </row>
    <row r="2" spans="1:55" ht="14.25" customHeight="1">
      <c r="A2" s="313"/>
      <c r="B2" s="7"/>
      <c r="C2" s="7"/>
      <c r="D2" s="448"/>
      <c r="E2" s="449"/>
      <c r="F2" s="449"/>
      <c r="G2" s="449"/>
      <c r="H2" s="450"/>
      <c r="I2" s="83" t="s">
        <v>12</v>
      </c>
      <c r="J2" s="45"/>
      <c r="K2" s="424"/>
      <c r="L2" s="424"/>
      <c r="M2" s="424"/>
      <c r="N2" s="424"/>
      <c r="O2" s="424"/>
      <c r="P2" s="424"/>
      <c r="Q2" s="424"/>
      <c r="R2" s="424"/>
      <c r="S2" s="424"/>
      <c r="T2" s="87"/>
      <c r="U2" s="83" t="s">
        <v>2</v>
      </c>
      <c r="V2" s="45"/>
      <c r="W2" s="45"/>
      <c r="X2" s="454"/>
      <c r="Y2" s="454"/>
      <c r="Z2" s="454"/>
      <c r="AA2" s="454"/>
      <c r="AB2" s="455"/>
      <c r="AC2" s="71" t="s">
        <v>4</v>
      </c>
      <c r="AD2" s="45"/>
      <c r="AE2" s="447"/>
      <c r="AF2" s="447"/>
      <c r="AG2" s="75"/>
      <c r="AH2" s="7"/>
      <c r="AI2" s="4"/>
      <c r="AJ2" s="4"/>
      <c r="AK2" s="4"/>
      <c r="AL2" s="4"/>
      <c r="AM2" s="4"/>
      <c r="AN2" s="4"/>
      <c r="AO2" s="102" t="s">
        <v>184</v>
      </c>
      <c r="AQ2" s="4"/>
      <c r="AR2" s="4"/>
      <c r="AS2" s="4"/>
      <c r="AT2" s="4"/>
      <c r="AU2" s="4"/>
      <c r="AV2" s="4"/>
      <c r="AW2" s="4"/>
      <c r="AX2" s="4"/>
      <c r="AY2" s="4"/>
      <c r="AZ2" s="4"/>
      <c r="BA2" s="4"/>
      <c r="BB2" s="18"/>
      <c r="BC2" s="19"/>
    </row>
    <row r="3" spans="1:55" ht="14.25" customHeight="1">
      <c r="A3" s="314" t="s">
        <v>65</v>
      </c>
      <c r="B3" s="7"/>
      <c r="C3" s="7"/>
      <c r="D3" s="448"/>
      <c r="E3" s="449" t="e">
        <f>IF(#REF!="","",#REF!)</f>
        <v>#REF!</v>
      </c>
      <c r="F3" s="449" t="e">
        <f>IF(#REF!="","",#REF!)</f>
        <v>#REF!</v>
      </c>
      <c r="G3" s="449" t="e">
        <f>IF(#REF!="","",#REF!)</f>
        <v>#REF!</v>
      </c>
      <c r="H3" s="450" t="e">
        <f>IF(#REF!="","",#REF!)</f>
        <v>#REF!</v>
      </c>
      <c r="I3" s="68" t="s">
        <v>104</v>
      </c>
      <c r="J3" s="65"/>
      <c r="K3" s="65"/>
      <c r="L3" s="156"/>
      <c r="M3" s="68" t="s">
        <v>20</v>
      </c>
      <c r="N3" s="65"/>
      <c r="O3" s="65"/>
      <c r="P3" s="98"/>
      <c r="Q3" s="68" t="s">
        <v>105</v>
      </c>
      <c r="R3" s="65"/>
      <c r="S3" s="576"/>
      <c r="T3" s="576"/>
      <c r="U3" s="576"/>
      <c r="V3" s="385"/>
      <c r="W3" s="44" t="s">
        <v>3</v>
      </c>
      <c r="X3" s="65"/>
      <c r="Y3" s="92"/>
      <c r="Z3" s="395">
        <v>-5</v>
      </c>
      <c r="AA3" s="395"/>
      <c r="AB3" s="88"/>
      <c r="AC3" s="63" t="s">
        <v>5</v>
      </c>
      <c r="AD3" s="64"/>
      <c r="AE3" s="451">
        <f>IF(COUNTIF(T20,"=ERROR")&gt;0,"ERROR",AE1-T22-U22)</f>
        <v>0</v>
      </c>
      <c r="AF3" s="451"/>
      <c r="AG3" s="75"/>
      <c r="AH3" s="7"/>
      <c r="AI3" s="4"/>
      <c r="AJ3" s="4"/>
      <c r="AK3" s="91" t="s">
        <v>130</v>
      </c>
      <c r="AL3" s="4"/>
      <c r="AM3" s="4"/>
      <c r="AN3" s="4"/>
      <c r="AO3" s="99" t="s">
        <v>326</v>
      </c>
      <c r="AQ3" s="4"/>
      <c r="AR3" s="4"/>
      <c r="AS3" s="4"/>
      <c r="AT3" s="4"/>
      <c r="AU3" s="4"/>
      <c r="AV3" s="4"/>
      <c r="AW3" s="4"/>
      <c r="AX3" s="4"/>
      <c r="AY3" s="4"/>
      <c r="AZ3" s="4"/>
      <c r="BA3" s="4"/>
      <c r="BB3" s="18"/>
      <c r="BC3" s="19"/>
    </row>
    <row r="4" spans="1:55" ht="14.25" customHeight="1" thickBot="1">
      <c r="A4" s="315" t="s">
        <v>53</v>
      </c>
      <c r="B4" s="316" t="s">
        <v>9</v>
      </c>
      <c r="C4" s="316" t="s">
        <v>10</v>
      </c>
      <c r="D4" s="456" t="s">
        <v>228</v>
      </c>
      <c r="E4" s="457"/>
      <c r="F4" s="457"/>
      <c r="G4" s="457"/>
      <c r="H4" s="458"/>
      <c r="I4" s="123" t="s">
        <v>106</v>
      </c>
      <c r="J4" s="124"/>
      <c r="K4" s="459"/>
      <c r="L4" s="459"/>
      <c r="M4" s="459"/>
      <c r="N4" s="459"/>
      <c r="O4" s="459"/>
      <c r="P4" s="459"/>
      <c r="Q4" s="459"/>
      <c r="R4" s="459"/>
      <c r="S4" s="459"/>
      <c r="T4" s="459"/>
      <c r="U4" s="459"/>
      <c r="V4" s="454"/>
      <c r="W4" s="454"/>
      <c r="X4" s="454"/>
      <c r="Y4" s="454"/>
      <c r="Z4" s="454"/>
      <c r="AA4" s="454"/>
      <c r="AB4" s="454"/>
      <c r="AC4" s="454"/>
      <c r="AD4" s="454"/>
      <c r="AE4" s="454"/>
      <c r="AF4" s="454"/>
      <c r="AG4" s="612"/>
      <c r="AH4" s="7"/>
      <c r="AI4" s="4"/>
      <c r="AJ4" s="4"/>
      <c r="AK4" s="91" t="s">
        <v>131</v>
      </c>
      <c r="AL4" s="4"/>
      <c r="AM4" s="4"/>
      <c r="AN4" s="4"/>
      <c r="AO4" s="100" t="s">
        <v>327</v>
      </c>
      <c r="AQ4" s="4"/>
      <c r="AR4" s="4"/>
      <c r="AS4" s="4"/>
      <c r="AT4" s="4"/>
      <c r="AU4" s="4"/>
      <c r="AV4" s="4"/>
      <c r="AW4" s="4"/>
      <c r="AX4" s="4"/>
      <c r="AY4" s="4"/>
      <c r="AZ4" s="4"/>
      <c r="BA4" s="4"/>
      <c r="BB4" s="18"/>
      <c r="BC4" s="19"/>
    </row>
    <row r="5" spans="1:55" ht="12.75" customHeight="1" thickTop="1">
      <c r="A5" s="315">
        <v>1</v>
      </c>
      <c r="B5" s="316" t="s">
        <v>66</v>
      </c>
      <c r="C5" s="316" t="s">
        <v>67</v>
      </c>
      <c r="D5" s="184" t="s">
        <v>31</v>
      </c>
      <c r="E5" s="158" t="s">
        <v>130</v>
      </c>
      <c r="F5" s="158"/>
      <c r="G5" s="158"/>
      <c r="H5" s="158"/>
      <c r="I5" s="179"/>
      <c r="J5" s="158" t="s">
        <v>218</v>
      </c>
      <c r="K5" s="158"/>
      <c r="L5" s="179"/>
      <c r="M5" s="159" t="s">
        <v>31</v>
      </c>
      <c r="N5" s="427"/>
      <c r="O5" s="428"/>
      <c r="P5" s="428"/>
      <c r="Q5" s="428"/>
      <c r="R5" s="428"/>
      <c r="S5" s="428"/>
      <c r="T5" s="428"/>
      <c r="U5" s="429"/>
      <c r="V5" s="292" t="s">
        <v>6</v>
      </c>
      <c r="W5" s="121"/>
      <c r="X5" s="121"/>
      <c r="Y5" s="121"/>
      <c r="Z5" s="121"/>
      <c r="AA5" s="195"/>
      <c r="AB5" s="288" t="s">
        <v>24</v>
      </c>
      <c r="AC5" s="287" t="s">
        <v>7</v>
      </c>
      <c r="AD5" s="288" t="s">
        <v>8</v>
      </c>
      <c r="AE5" s="381" t="s">
        <v>30</v>
      </c>
      <c r="AF5" s="195" t="s">
        <v>23</v>
      </c>
      <c r="AG5" s="293" t="s">
        <v>29</v>
      </c>
      <c r="AH5" s="8" t="s">
        <v>27</v>
      </c>
      <c r="AI5" s="4"/>
      <c r="AJ5" s="4"/>
      <c r="AK5" s="91" t="s">
        <v>127</v>
      </c>
      <c r="AL5" s="4"/>
      <c r="AM5" s="4"/>
      <c r="AN5" s="4"/>
      <c r="AO5" s="100" t="s">
        <v>328</v>
      </c>
      <c r="AQ5" s="4"/>
      <c r="AR5" s="4"/>
      <c r="AS5" s="4"/>
      <c r="AT5" s="4"/>
      <c r="AU5" s="4"/>
      <c r="AV5" s="4"/>
      <c r="AW5" s="4"/>
      <c r="AX5" s="4"/>
      <c r="AY5" s="4"/>
      <c r="AZ5" s="4"/>
      <c r="BA5" s="4"/>
      <c r="BB5" s="18"/>
      <c r="BC5" s="19"/>
    </row>
    <row r="6" spans="1:55" ht="12.75" customHeight="1">
      <c r="A6" s="315">
        <v>2</v>
      </c>
      <c r="B6" s="316" t="s">
        <v>66</v>
      </c>
      <c r="C6" s="316" t="s">
        <v>67</v>
      </c>
      <c r="D6" s="461">
        <f>E7*10-100</f>
        <v>-10</v>
      </c>
      <c r="E6" s="425" t="s">
        <v>14</v>
      </c>
      <c r="F6" s="425"/>
      <c r="G6" s="425"/>
      <c r="H6" s="161"/>
      <c r="I6" s="208"/>
      <c r="J6" s="48" t="s">
        <v>206</v>
      </c>
      <c r="K6" s="425" t="s">
        <v>52</v>
      </c>
      <c r="L6" s="613"/>
      <c r="M6" s="572">
        <f>(K7-E7)*2</f>
        <v>40</v>
      </c>
      <c r="N6" s="431"/>
      <c r="O6" s="431"/>
      <c r="P6" s="431"/>
      <c r="Q6" s="431"/>
      <c r="R6" s="431"/>
      <c r="S6" s="431"/>
      <c r="T6" s="431"/>
      <c r="U6" s="432"/>
      <c r="V6" s="610" t="s">
        <v>361</v>
      </c>
      <c r="W6" s="610"/>
      <c r="X6" s="610"/>
      <c r="Y6" s="610"/>
      <c r="Z6" s="610"/>
      <c r="AA6" s="611"/>
      <c r="AB6" s="90" t="s">
        <v>127</v>
      </c>
      <c r="AC6" s="174" t="s">
        <v>129</v>
      </c>
      <c r="AD6" s="107">
        <v>5</v>
      </c>
      <c r="AE6" s="382">
        <f aca="true" t="shared" si="0" ref="AE6:AE24">IF(AD6="","",AD6+AH6)</f>
        <v>15</v>
      </c>
      <c r="AF6" s="176"/>
      <c r="AG6" s="110">
        <f aca="true" t="shared" si="1" ref="AG6:AG24">IF(AE6="","",IF(AE6&lt;IF(AC6="","",IF(AC6="易",AH6,IF(AC6="並",AH6-1,IF(AC6="難",AH6-2,AH6-3)))),"E",IF(AE6-IF(AC6="","",IF(AC6="易",AH6,IF(AC6="並",AH6-1,IF(AC6="難",AH6-2,AH6-3))))=0,1,IF(AE6-IF(AC6="","",IF(AC6="易",AH6,IF(AC6="並",AH6-1,IF(AC6="難",AH6-2,AH6-3))))=1,2,(AE6-IF(AC6="","",IF(AC6="易",AH6,IF(AC6="並",AH6-1,IF(AC6="難",AH6-2,AH6-3)))))*4-4))))</f>
        <v>16</v>
      </c>
      <c r="AH6" s="9">
        <f aca="true" t="shared" si="2" ref="AH6:AH24">IF(AB6="体力",$E$7,IF(AB6="敏捷",$E$9,IF(AB6="知力",$E$11,IF(AB6="生命",$E$13,IF(AB6="意志",$K$9,IF(AB6="知覚",$K$11,""))))))</f>
        <v>10</v>
      </c>
      <c r="AI6" s="4"/>
      <c r="AJ6" s="4"/>
      <c r="AK6" s="91" t="s">
        <v>126</v>
      </c>
      <c r="AL6" s="4"/>
      <c r="AM6" s="4"/>
      <c r="AN6" s="4"/>
      <c r="AO6" s="100" t="s">
        <v>329</v>
      </c>
      <c r="AQ6" s="4"/>
      <c r="AR6" s="4"/>
      <c r="AS6" s="4"/>
      <c r="AT6" s="4"/>
      <c r="AU6" s="4"/>
      <c r="AV6" s="4"/>
      <c r="AW6" s="4"/>
      <c r="AX6" s="4"/>
      <c r="AY6" s="4"/>
      <c r="AZ6" s="4"/>
      <c r="BA6" s="4"/>
      <c r="BB6" s="18"/>
      <c r="BC6" s="19"/>
    </row>
    <row r="7" spans="1:41" ht="12.75" customHeight="1">
      <c r="A7" s="315">
        <v>3</v>
      </c>
      <c r="B7" s="316" t="s">
        <v>67</v>
      </c>
      <c r="C7" s="316" t="s">
        <v>68</v>
      </c>
      <c r="D7" s="462"/>
      <c r="E7" s="442">
        <v>9</v>
      </c>
      <c r="F7" s="442"/>
      <c r="G7" s="442"/>
      <c r="H7" s="160"/>
      <c r="I7" s="180"/>
      <c r="J7" s="157">
        <v>20</v>
      </c>
      <c r="K7" s="442">
        <f>E7+J7</f>
        <v>29</v>
      </c>
      <c r="L7" s="443"/>
      <c r="M7" s="573"/>
      <c r="N7" s="431"/>
      <c r="O7" s="431"/>
      <c r="P7" s="431"/>
      <c r="Q7" s="431"/>
      <c r="R7" s="431"/>
      <c r="S7" s="431"/>
      <c r="T7" s="431"/>
      <c r="U7" s="432"/>
      <c r="V7" s="518"/>
      <c r="W7" s="518"/>
      <c r="X7" s="518"/>
      <c r="Y7" s="518"/>
      <c r="Z7" s="518"/>
      <c r="AA7" s="598"/>
      <c r="AB7" s="90"/>
      <c r="AC7" s="174"/>
      <c r="AD7" s="107"/>
      <c r="AE7" s="382">
        <f t="shared" si="0"/>
      </c>
      <c r="AF7" s="177"/>
      <c r="AG7" s="111">
        <f t="shared" si="1"/>
      </c>
      <c r="AH7" s="9">
        <f t="shared" si="2"/>
      </c>
      <c r="AK7" s="91" t="s">
        <v>128</v>
      </c>
      <c r="AO7" s="101"/>
    </row>
    <row r="8" spans="1:53" ht="12.75" customHeight="1">
      <c r="A8" s="315">
        <v>4</v>
      </c>
      <c r="B8" s="316" t="s">
        <v>67</v>
      </c>
      <c r="C8" s="316" t="s">
        <v>68</v>
      </c>
      <c r="D8" s="591">
        <f>E9*20-200</f>
        <v>0</v>
      </c>
      <c r="E8" s="574" t="s">
        <v>98</v>
      </c>
      <c r="F8" s="574"/>
      <c r="G8" s="574"/>
      <c r="H8" s="163"/>
      <c r="I8" s="208"/>
      <c r="J8" s="48" t="s">
        <v>51</v>
      </c>
      <c r="K8" s="471" t="s">
        <v>93</v>
      </c>
      <c r="L8" s="472"/>
      <c r="M8" s="597">
        <f>(K9-E11)*5</f>
        <v>0</v>
      </c>
      <c r="N8" s="431"/>
      <c r="O8" s="431"/>
      <c r="P8" s="431"/>
      <c r="Q8" s="431"/>
      <c r="R8" s="431"/>
      <c r="S8" s="431"/>
      <c r="T8" s="431"/>
      <c r="U8" s="432"/>
      <c r="V8" s="518"/>
      <c r="W8" s="518"/>
      <c r="X8" s="518"/>
      <c r="Y8" s="518"/>
      <c r="Z8" s="518"/>
      <c r="AA8" s="598"/>
      <c r="AB8" s="90"/>
      <c r="AC8" s="174"/>
      <c r="AD8" s="107"/>
      <c r="AE8" s="382">
        <f t="shared" si="0"/>
      </c>
      <c r="AF8" s="177"/>
      <c r="AG8" s="111">
        <f t="shared" si="1"/>
      </c>
      <c r="AH8" s="9">
        <f t="shared" si="2"/>
      </c>
      <c r="AK8" s="91" t="s">
        <v>132</v>
      </c>
      <c r="AM8" s="20"/>
      <c r="AN8" s="20"/>
      <c r="AO8" s="99" t="s">
        <v>330</v>
      </c>
      <c r="AQ8" s="21"/>
      <c r="AR8" s="21"/>
      <c r="AS8" s="21"/>
      <c r="AT8" s="21"/>
      <c r="AU8" s="21"/>
      <c r="AV8" s="21"/>
      <c r="AW8" s="21"/>
      <c r="AX8" s="21"/>
      <c r="AY8" s="21"/>
      <c r="AZ8" s="2"/>
      <c r="BA8" s="2"/>
    </row>
    <row r="9" spans="1:53" ht="12.75" customHeight="1">
      <c r="A9" s="315">
        <v>5</v>
      </c>
      <c r="B9" s="316" t="s">
        <v>68</v>
      </c>
      <c r="C9" s="316" t="s">
        <v>69</v>
      </c>
      <c r="D9" s="462"/>
      <c r="E9" s="442">
        <v>10</v>
      </c>
      <c r="F9" s="442"/>
      <c r="G9" s="442"/>
      <c r="H9" s="160"/>
      <c r="I9" s="180"/>
      <c r="J9" s="157"/>
      <c r="K9" s="442">
        <f>E11+J9</f>
        <v>7</v>
      </c>
      <c r="L9" s="443"/>
      <c r="M9" s="573"/>
      <c r="N9" s="431"/>
      <c r="O9" s="431"/>
      <c r="P9" s="431"/>
      <c r="Q9" s="431"/>
      <c r="R9" s="431"/>
      <c r="S9" s="431"/>
      <c r="T9" s="431"/>
      <c r="U9" s="432"/>
      <c r="V9" s="518" t="s">
        <v>357</v>
      </c>
      <c r="W9" s="518"/>
      <c r="X9" s="518"/>
      <c r="Y9" s="518"/>
      <c r="Z9" s="518"/>
      <c r="AA9" s="598"/>
      <c r="AB9" s="90" t="s">
        <v>127</v>
      </c>
      <c r="AC9" s="174" t="s">
        <v>134</v>
      </c>
      <c r="AD9" s="107">
        <v>0</v>
      </c>
      <c r="AE9" s="382">
        <f t="shared" si="0"/>
        <v>10</v>
      </c>
      <c r="AF9" s="177"/>
      <c r="AG9" s="111">
        <f t="shared" si="1"/>
        <v>2</v>
      </c>
      <c r="AH9" s="9">
        <f t="shared" si="2"/>
        <v>10</v>
      </c>
      <c r="AK9" s="91" t="s">
        <v>133</v>
      </c>
      <c r="AO9" s="100" t="s">
        <v>331</v>
      </c>
      <c r="AQ9" s="2"/>
      <c r="AR9" s="2"/>
      <c r="AS9" s="2"/>
      <c r="AT9" s="2"/>
      <c r="AU9" s="2"/>
      <c r="AV9" s="2"/>
      <c r="AW9" s="2"/>
      <c r="AX9" s="2"/>
      <c r="AY9" s="2"/>
      <c r="BA9" s="2"/>
    </row>
    <row r="10" spans="1:55" ht="12.75" customHeight="1">
      <c r="A10" s="315">
        <v>6</v>
      </c>
      <c r="B10" s="316" t="s">
        <v>68</v>
      </c>
      <c r="C10" s="316" t="s">
        <v>69</v>
      </c>
      <c r="D10" s="461">
        <f>E11*20-200</f>
        <v>-60</v>
      </c>
      <c r="E10" s="470" t="s">
        <v>99</v>
      </c>
      <c r="F10" s="470"/>
      <c r="G10" s="470"/>
      <c r="H10" s="162"/>
      <c r="I10" s="181"/>
      <c r="J10" s="51" t="s">
        <v>51</v>
      </c>
      <c r="K10" s="444" t="s">
        <v>59</v>
      </c>
      <c r="L10" s="445"/>
      <c r="M10" s="572">
        <f>(K11-E11)*5</f>
        <v>0</v>
      </c>
      <c r="N10" s="431"/>
      <c r="O10" s="431"/>
      <c r="P10" s="431"/>
      <c r="Q10" s="431"/>
      <c r="R10" s="431"/>
      <c r="S10" s="431"/>
      <c r="T10" s="431"/>
      <c r="U10" s="432"/>
      <c r="V10" s="518" t="s">
        <v>358</v>
      </c>
      <c r="W10" s="518"/>
      <c r="X10" s="518"/>
      <c r="Y10" s="518"/>
      <c r="Z10" s="518"/>
      <c r="AA10" s="598"/>
      <c r="AB10" s="90" t="s">
        <v>133</v>
      </c>
      <c r="AC10" s="174" t="s">
        <v>134</v>
      </c>
      <c r="AD10" s="107">
        <v>0</v>
      </c>
      <c r="AE10" s="382">
        <f t="shared" si="0"/>
        <v>7</v>
      </c>
      <c r="AF10" s="177"/>
      <c r="AG10" s="111">
        <f t="shared" si="1"/>
        <v>2</v>
      </c>
      <c r="AH10" s="9">
        <f t="shared" si="2"/>
        <v>7</v>
      </c>
      <c r="AO10" s="100" t="s">
        <v>332</v>
      </c>
      <c r="AQ10" s="21"/>
      <c r="AR10" s="21"/>
      <c r="AS10" s="21"/>
      <c r="AT10" s="21"/>
      <c r="AU10" s="21"/>
      <c r="AV10" s="21"/>
      <c r="AW10" s="21"/>
      <c r="AX10" s="21"/>
      <c r="AY10" s="21"/>
      <c r="BB10" s="6"/>
      <c r="BC10" s="22"/>
    </row>
    <row r="11" spans="1:55" ht="12.75" customHeight="1">
      <c r="A11" s="315">
        <v>7</v>
      </c>
      <c r="B11" s="316" t="s">
        <v>69</v>
      </c>
      <c r="C11" s="316" t="s">
        <v>49</v>
      </c>
      <c r="D11" s="462"/>
      <c r="E11" s="442">
        <v>7</v>
      </c>
      <c r="F11" s="442"/>
      <c r="G11" s="442"/>
      <c r="H11" s="160"/>
      <c r="I11" s="180"/>
      <c r="J11" s="157"/>
      <c r="K11" s="442">
        <f>E11+J11</f>
        <v>7</v>
      </c>
      <c r="L11" s="443"/>
      <c r="M11" s="573"/>
      <c r="N11" s="431"/>
      <c r="O11" s="431"/>
      <c r="P11" s="431"/>
      <c r="Q11" s="431"/>
      <c r="R11" s="431"/>
      <c r="S11" s="431"/>
      <c r="T11" s="431"/>
      <c r="U11" s="432"/>
      <c r="V11" s="518" t="s">
        <v>359</v>
      </c>
      <c r="W11" s="518"/>
      <c r="X11" s="518"/>
      <c r="Y11" s="518"/>
      <c r="Z11" s="518"/>
      <c r="AA11" s="598"/>
      <c r="AB11" s="90" t="s">
        <v>128</v>
      </c>
      <c r="AC11" s="174" t="s">
        <v>134</v>
      </c>
      <c r="AD11" s="107">
        <v>-1</v>
      </c>
      <c r="AE11" s="382">
        <f t="shared" si="0"/>
        <v>9</v>
      </c>
      <c r="AF11" s="177"/>
      <c r="AG11" s="111">
        <f t="shared" si="1"/>
        <v>1</v>
      </c>
      <c r="AH11" s="9">
        <f t="shared" si="2"/>
        <v>10</v>
      </c>
      <c r="AK11" s="1" t="s">
        <v>136</v>
      </c>
      <c r="AO11" s="100" t="s">
        <v>333</v>
      </c>
      <c r="AQ11" s="21"/>
      <c r="AR11" s="21"/>
      <c r="AS11" s="21"/>
      <c r="AT11" s="21"/>
      <c r="AU11" s="21"/>
      <c r="AV11" s="21"/>
      <c r="AW11" s="21"/>
      <c r="AX11" s="21"/>
      <c r="AY11" s="21"/>
      <c r="BB11" s="6"/>
      <c r="BC11" s="22"/>
    </row>
    <row r="12" spans="1:55" ht="12.75" customHeight="1">
      <c r="A12" s="315">
        <v>8</v>
      </c>
      <c r="B12" s="316" t="s">
        <v>69</v>
      </c>
      <c r="C12" s="316" t="s">
        <v>49</v>
      </c>
      <c r="D12" s="591">
        <f>E13*10-100</f>
        <v>0</v>
      </c>
      <c r="E12" s="574" t="s">
        <v>100</v>
      </c>
      <c r="F12" s="574"/>
      <c r="G12" s="574"/>
      <c r="H12" s="163"/>
      <c r="I12" s="208"/>
      <c r="J12" s="48" t="s">
        <v>206</v>
      </c>
      <c r="K12" s="574" t="s">
        <v>32</v>
      </c>
      <c r="L12" s="575"/>
      <c r="M12" s="572">
        <f>(K13-E13)*3</f>
        <v>30</v>
      </c>
      <c r="N12" s="431"/>
      <c r="O12" s="431"/>
      <c r="P12" s="431"/>
      <c r="Q12" s="431"/>
      <c r="R12" s="431"/>
      <c r="S12" s="431"/>
      <c r="T12" s="431"/>
      <c r="U12" s="432"/>
      <c r="V12" s="518"/>
      <c r="W12" s="518"/>
      <c r="X12" s="518"/>
      <c r="Y12" s="518"/>
      <c r="Z12" s="518"/>
      <c r="AA12" s="598"/>
      <c r="AB12" s="90"/>
      <c r="AC12" s="174"/>
      <c r="AD12" s="107"/>
      <c r="AE12" s="382">
        <f t="shared" si="0"/>
      </c>
      <c r="AF12" s="177"/>
      <c r="AG12" s="111">
        <f t="shared" si="1"/>
      </c>
      <c r="AH12" s="9">
        <f t="shared" si="2"/>
      </c>
      <c r="AK12" s="1" t="s">
        <v>129</v>
      </c>
      <c r="AO12" s="101"/>
      <c r="AQ12" s="21"/>
      <c r="AR12" s="21"/>
      <c r="AS12" s="21"/>
      <c r="AT12" s="21"/>
      <c r="AU12" s="21"/>
      <c r="AV12" s="21"/>
      <c r="AW12" s="21"/>
      <c r="AX12" s="21"/>
      <c r="AY12" s="21"/>
      <c r="BB12" s="6"/>
      <c r="BC12" s="22"/>
    </row>
    <row r="13" spans="1:55" ht="12.75" customHeight="1">
      <c r="A13" s="317">
        <v>9</v>
      </c>
      <c r="B13" s="79" t="s">
        <v>49</v>
      </c>
      <c r="C13" s="79" t="s">
        <v>70</v>
      </c>
      <c r="D13" s="462"/>
      <c r="E13" s="442">
        <v>10</v>
      </c>
      <c r="F13" s="442"/>
      <c r="G13" s="442"/>
      <c r="H13" s="160"/>
      <c r="I13" s="180"/>
      <c r="J13" s="157">
        <v>10</v>
      </c>
      <c r="K13" s="442">
        <f>E13+J13</f>
        <v>20</v>
      </c>
      <c r="L13" s="443"/>
      <c r="M13" s="573"/>
      <c r="N13" s="431"/>
      <c r="O13" s="431"/>
      <c r="P13" s="431"/>
      <c r="Q13" s="431"/>
      <c r="R13" s="431"/>
      <c r="S13" s="431"/>
      <c r="T13" s="431"/>
      <c r="U13" s="432"/>
      <c r="V13" s="518"/>
      <c r="W13" s="518"/>
      <c r="X13" s="518"/>
      <c r="Y13" s="518"/>
      <c r="Z13" s="518"/>
      <c r="AA13" s="598"/>
      <c r="AB13" s="90"/>
      <c r="AC13" s="174"/>
      <c r="AD13" s="107"/>
      <c r="AE13" s="382">
        <f t="shared" si="0"/>
      </c>
      <c r="AF13" s="177"/>
      <c r="AG13" s="111">
        <f t="shared" si="1"/>
      </c>
      <c r="AH13" s="9">
        <f t="shared" si="2"/>
      </c>
      <c r="AK13" s="1" t="s">
        <v>134</v>
      </c>
      <c r="AO13" s="99" t="s">
        <v>185</v>
      </c>
      <c r="AQ13" s="21"/>
      <c r="AR13" s="21"/>
      <c r="AS13" s="21"/>
      <c r="AT13" s="21"/>
      <c r="AU13" s="21"/>
      <c r="AV13" s="21"/>
      <c r="AW13" s="21"/>
      <c r="AX13" s="21"/>
      <c r="AY13" s="21"/>
      <c r="BB13" s="6"/>
      <c r="BC13" s="22"/>
    </row>
    <row r="14" spans="1:55" ht="12.75" customHeight="1">
      <c r="A14" s="315">
        <v>10</v>
      </c>
      <c r="B14" s="316" t="s">
        <v>49</v>
      </c>
      <c r="C14" s="316" t="s">
        <v>50</v>
      </c>
      <c r="D14" s="183">
        <f>IF(H14="",0,H14*3)</f>
        <v>0</v>
      </c>
      <c r="E14" s="592" t="s">
        <v>101</v>
      </c>
      <c r="F14" s="593"/>
      <c r="G14" s="593"/>
      <c r="H14" s="599"/>
      <c r="I14" s="600"/>
      <c r="J14" s="619" t="s">
        <v>102</v>
      </c>
      <c r="K14" s="620"/>
      <c r="L14" s="599">
        <f>IF((E7*E7/10+H14)&lt;5,(E7+H14)^2/10,ROUND((E7+H14)^2/10,0))</f>
        <v>8</v>
      </c>
      <c r="M14" s="615"/>
      <c r="N14" s="430"/>
      <c r="O14" s="431"/>
      <c r="P14" s="431"/>
      <c r="Q14" s="431"/>
      <c r="R14" s="431"/>
      <c r="S14" s="431"/>
      <c r="T14" s="431"/>
      <c r="U14" s="432"/>
      <c r="V14" s="518"/>
      <c r="W14" s="518"/>
      <c r="X14" s="518"/>
      <c r="Y14" s="518"/>
      <c r="Z14" s="518"/>
      <c r="AA14" s="598"/>
      <c r="AB14" s="90"/>
      <c r="AC14" s="174"/>
      <c r="AD14" s="107"/>
      <c r="AE14" s="382">
        <f t="shared" si="0"/>
      </c>
      <c r="AF14" s="177"/>
      <c r="AG14" s="111">
        <f t="shared" si="1"/>
      </c>
      <c r="AH14" s="9">
        <f t="shared" si="2"/>
      </c>
      <c r="AK14" s="1" t="s">
        <v>135</v>
      </c>
      <c r="AO14" s="100" t="s">
        <v>186</v>
      </c>
      <c r="AQ14" s="21"/>
      <c r="AR14" s="21"/>
      <c r="AS14" s="21"/>
      <c r="AT14" s="21"/>
      <c r="AU14" s="21"/>
      <c r="AV14" s="21"/>
      <c r="AW14" s="21"/>
      <c r="AX14" s="21"/>
      <c r="AY14" s="21"/>
      <c r="BB14" s="6"/>
      <c r="BC14" s="22"/>
    </row>
    <row r="15" spans="1:55" ht="12.75" customHeight="1">
      <c r="A15" s="315">
        <v>11</v>
      </c>
      <c r="B15" s="316" t="s">
        <v>70</v>
      </c>
      <c r="C15" s="316" t="s">
        <v>71</v>
      </c>
      <c r="D15" s="183">
        <f>IF(H15="",0,H15*20)</f>
        <v>0</v>
      </c>
      <c r="E15" s="473" t="s">
        <v>60</v>
      </c>
      <c r="F15" s="474"/>
      <c r="G15" s="474"/>
      <c r="H15" s="475"/>
      <c r="I15" s="476"/>
      <c r="J15" s="166" t="s">
        <v>25</v>
      </c>
      <c r="K15" s="167"/>
      <c r="L15" s="465">
        <f>(E9+E13)/4+H15</f>
        <v>5</v>
      </c>
      <c r="M15" s="614"/>
      <c r="N15" s="430"/>
      <c r="O15" s="431"/>
      <c r="P15" s="431"/>
      <c r="Q15" s="431"/>
      <c r="R15" s="431"/>
      <c r="S15" s="431"/>
      <c r="T15" s="431"/>
      <c r="U15" s="432"/>
      <c r="V15" s="586"/>
      <c r="W15" s="586"/>
      <c r="X15" s="586"/>
      <c r="Y15" s="586"/>
      <c r="Z15" s="586"/>
      <c r="AA15" s="616"/>
      <c r="AB15" s="106"/>
      <c r="AC15" s="175"/>
      <c r="AD15" s="108"/>
      <c r="AE15" s="383">
        <f t="shared" si="0"/>
      </c>
      <c r="AF15" s="178"/>
      <c r="AG15" s="112">
        <f t="shared" si="1"/>
      </c>
      <c r="AH15" s="9">
        <f t="shared" si="2"/>
      </c>
      <c r="AK15" s="1" t="s">
        <v>137</v>
      </c>
      <c r="AO15" s="100" t="s">
        <v>187</v>
      </c>
      <c r="AQ15" s="21"/>
      <c r="AR15" s="21"/>
      <c r="AS15" s="21"/>
      <c r="AT15" s="21"/>
      <c r="AU15" s="21"/>
      <c r="AV15" s="21"/>
      <c r="AW15" s="21"/>
      <c r="AX15" s="21"/>
      <c r="AY15" s="21"/>
      <c r="BB15" s="6"/>
      <c r="BC15" s="22"/>
    </row>
    <row r="16" spans="1:55" ht="12.75" customHeight="1" thickBot="1">
      <c r="A16" s="315">
        <v>12</v>
      </c>
      <c r="B16" s="316" t="s">
        <v>70</v>
      </c>
      <c r="C16" s="316" t="s">
        <v>72</v>
      </c>
      <c r="D16" s="182">
        <f>IF(H16="",0,IF(L23="飛行",H16*2,H16*5))</f>
        <v>5</v>
      </c>
      <c r="E16" s="164"/>
      <c r="F16" s="170"/>
      <c r="G16" s="165" t="s">
        <v>147</v>
      </c>
      <c r="H16" s="477">
        <v>1</v>
      </c>
      <c r="I16" s="478"/>
      <c r="J16" s="168" t="s">
        <v>26</v>
      </c>
      <c r="K16" s="169"/>
      <c r="L16" s="465">
        <f>ROUNDDOWN(IF(L23="飛行",L15*2,L15),0)+H16</f>
        <v>6</v>
      </c>
      <c r="M16" s="614"/>
      <c r="N16" s="433"/>
      <c r="O16" s="434"/>
      <c r="P16" s="434"/>
      <c r="Q16" s="434"/>
      <c r="R16" s="434"/>
      <c r="S16" s="434"/>
      <c r="T16" s="434"/>
      <c r="U16" s="435"/>
      <c r="V16" s="663"/>
      <c r="W16" s="663"/>
      <c r="X16" s="663"/>
      <c r="Y16" s="663"/>
      <c r="Z16" s="663"/>
      <c r="AA16" s="667"/>
      <c r="AB16" s="90"/>
      <c r="AC16" s="174"/>
      <c r="AD16" s="107"/>
      <c r="AE16" s="382">
        <f t="shared" si="0"/>
      </c>
      <c r="AF16" s="176"/>
      <c r="AG16" s="110">
        <f t="shared" si="1"/>
      </c>
      <c r="AH16" s="9">
        <f t="shared" si="2"/>
      </c>
      <c r="AK16" s="1" t="s">
        <v>146</v>
      </c>
      <c r="AO16" s="21"/>
      <c r="AQ16" s="21"/>
      <c r="AR16" s="21"/>
      <c r="AS16" s="21"/>
      <c r="AT16" s="21"/>
      <c r="AU16" s="21"/>
      <c r="AV16" s="21"/>
      <c r="AW16" s="21"/>
      <c r="AX16" s="21"/>
      <c r="AY16" s="21"/>
      <c r="BB16" s="6"/>
      <c r="BC16" s="22"/>
    </row>
    <row r="17" spans="1:55" ht="12.75" customHeight="1" thickTop="1">
      <c r="A17" s="315">
        <v>13</v>
      </c>
      <c r="B17" s="316" t="s">
        <v>50</v>
      </c>
      <c r="C17" s="316" t="s">
        <v>73</v>
      </c>
      <c r="D17" s="76"/>
      <c r="E17" s="62"/>
      <c r="F17" s="61" t="s">
        <v>21</v>
      </c>
      <c r="G17" s="60"/>
      <c r="H17" s="60"/>
      <c r="I17" s="62" t="s">
        <v>1</v>
      </c>
      <c r="J17" s="61" t="s">
        <v>15</v>
      </c>
      <c r="K17" s="60"/>
      <c r="L17" s="62" t="s">
        <v>16</v>
      </c>
      <c r="M17" s="61" t="s">
        <v>0</v>
      </c>
      <c r="N17" s="49"/>
      <c r="O17" s="49"/>
      <c r="P17" s="127" t="s">
        <v>23</v>
      </c>
      <c r="Q17" s="49" t="s">
        <v>62</v>
      </c>
      <c r="R17" s="49"/>
      <c r="S17" s="49"/>
      <c r="T17" s="125" t="s">
        <v>207</v>
      </c>
      <c r="U17" s="145" t="s">
        <v>209</v>
      </c>
      <c r="V17" s="518"/>
      <c r="W17" s="518"/>
      <c r="X17" s="518"/>
      <c r="Y17" s="518"/>
      <c r="Z17" s="518"/>
      <c r="AA17" s="598"/>
      <c r="AB17" s="90"/>
      <c r="AC17" s="174"/>
      <c r="AD17" s="107"/>
      <c r="AE17" s="382">
        <f t="shared" si="0"/>
      </c>
      <c r="AF17" s="177"/>
      <c r="AG17" s="111">
        <f t="shared" si="1"/>
      </c>
      <c r="AH17" s="9">
        <f t="shared" si="2"/>
      </c>
      <c r="AK17" s="1" t="s">
        <v>149</v>
      </c>
      <c r="AP17" s="21"/>
      <c r="AQ17" s="21"/>
      <c r="AR17" s="21"/>
      <c r="AS17" s="21"/>
      <c r="AT17" s="21"/>
      <c r="AU17" s="21"/>
      <c r="AV17" s="21"/>
      <c r="AW17" s="21"/>
      <c r="AX17" s="21"/>
      <c r="AY17" s="21"/>
      <c r="BB17" s="6"/>
      <c r="BC17" s="22"/>
    </row>
    <row r="18" spans="1:53" ht="12.75" customHeight="1">
      <c r="A18" s="315">
        <v>14</v>
      </c>
      <c r="B18" s="316" t="s">
        <v>50</v>
      </c>
      <c r="C18" s="316" t="s">
        <v>74</v>
      </c>
      <c r="D18" s="662" t="s">
        <v>150</v>
      </c>
      <c r="E18" s="663"/>
      <c r="F18" s="212" t="s">
        <v>33</v>
      </c>
      <c r="G18" s="486">
        <f>L14</f>
        <v>8</v>
      </c>
      <c r="H18" s="487"/>
      <c r="I18" s="93"/>
      <c r="J18" s="209" t="s">
        <v>34</v>
      </c>
      <c r="K18" s="52">
        <f>ROUNDDOWN($L$16,0)</f>
        <v>6</v>
      </c>
      <c r="L18" s="93"/>
      <c r="M18" s="105"/>
      <c r="N18" s="209" t="s">
        <v>46</v>
      </c>
      <c r="O18" s="52">
        <f>ROUNDDOWN($L$15,0)+3</f>
        <v>8</v>
      </c>
      <c r="P18" s="128">
        <v>1</v>
      </c>
      <c r="Q18" s="53" t="s">
        <v>28</v>
      </c>
      <c r="R18" s="105"/>
      <c r="S18" s="53"/>
      <c r="T18" s="138">
        <f>SUMIF(D6:D16,"&lt;0",D6:D16)+SUMIF(M6:M13,"&lt;0",M6:M13)</f>
        <v>-70</v>
      </c>
      <c r="U18" s="147">
        <f>SUMIF(D6:D16,"&gt;0",D6:D16)+SUMIF(M6:M13,"&gt;0",M6:M13)</f>
        <v>75</v>
      </c>
      <c r="V18" s="518"/>
      <c r="W18" s="518"/>
      <c r="X18" s="518"/>
      <c r="Y18" s="518"/>
      <c r="Z18" s="518"/>
      <c r="AA18" s="598"/>
      <c r="AB18" s="90"/>
      <c r="AC18" s="174"/>
      <c r="AD18" s="107"/>
      <c r="AE18" s="382">
        <f t="shared" si="0"/>
      </c>
      <c r="AF18" s="177"/>
      <c r="AG18" s="111">
        <f t="shared" si="1"/>
      </c>
      <c r="AH18" s="9">
        <f t="shared" si="2"/>
      </c>
      <c r="AK18" s="1" t="s">
        <v>148</v>
      </c>
      <c r="AQ18" s="2"/>
      <c r="AT18" s="2"/>
      <c r="AV18" s="2"/>
      <c r="AZ18" s="2"/>
      <c r="BA18" s="12"/>
    </row>
    <row r="19" spans="1:55" ht="12.75" customHeight="1">
      <c r="A19" s="315">
        <v>15</v>
      </c>
      <c r="B19" s="316" t="s">
        <v>71</v>
      </c>
      <c r="C19" s="316" t="s">
        <v>75</v>
      </c>
      <c r="D19" s="577" t="s">
        <v>151</v>
      </c>
      <c r="E19" s="518"/>
      <c r="F19" s="213" t="s">
        <v>36</v>
      </c>
      <c r="G19" s="488">
        <f>IF(2*L14&lt;5,2*L14,ROUND(2*L14,0))</f>
        <v>16</v>
      </c>
      <c r="H19" s="489"/>
      <c r="I19" s="94"/>
      <c r="J19" s="210" t="s">
        <v>37</v>
      </c>
      <c r="K19" s="54">
        <f>IF(AND($L$16*0.8&lt;1,$L$16&gt;0),"1",ROUNDDOWN($L$16*0.8,0))</f>
        <v>4</v>
      </c>
      <c r="L19" s="94"/>
      <c r="M19" s="104"/>
      <c r="N19" s="210" t="s">
        <v>47</v>
      </c>
      <c r="O19" s="54">
        <f>ROUNDDOWN($L$15,0)+2</f>
        <v>7</v>
      </c>
      <c r="P19" s="129"/>
      <c r="Q19" s="50" t="s">
        <v>63</v>
      </c>
      <c r="R19" s="104"/>
      <c r="S19" s="50"/>
      <c r="T19" s="113">
        <f>SUMIF(L26:L60,"&lt;0",L26:L60)+SUMIF(U31:U60,"&lt;0",U31:U60)</f>
        <v>-122</v>
      </c>
      <c r="U19" s="146">
        <f>SUMIF(L26:L60,"&gt;0",L26:L60)+SUMIF(U31:U60,"&gt;0",U31:U60)</f>
        <v>496</v>
      </c>
      <c r="V19" s="518"/>
      <c r="W19" s="518"/>
      <c r="X19" s="518"/>
      <c r="Y19" s="518"/>
      <c r="Z19" s="518"/>
      <c r="AA19" s="598"/>
      <c r="AB19" s="90"/>
      <c r="AC19" s="174"/>
      <c r="AD19" s="107"/>
      <c r="AE19" s="382">
        <f t="shared" si="0"/>
      </c>
      <c r="AF19" s="177"/>
      <c r="AG19" s="111">
        <f t="shared" si="1"/>
      </c>
      <c r="AH19" s="9">
        <f t="shared" si="2"/>
      </c>
      <c r="AK19" s="1" t="s">
        <v>145</v>
      </c>
      <c r="AP19" s="2"/>
      <c r="AQ19" s="2"/>
      <c r="AR19" s="23"/>
      <c r="AS19" s="2"/>
      <c r="AT19" s="2"/>
      <c r="AU19" s="2"/>
      <c r="AV19" s="2"/>
      <c r="AW19" s="24"/>
      <c r="AX19" s="2"/>
      <c r="AY19" s="2"/>
      <c r="AZ19" s="2"/>
      <c r="BA19" s="4"/>
      <c r="BB19" s="18"/>
      <c r="BC19" s="19"/>
    </row>
    <row r="20" spans="1:55" ht="12.75" customHeight="1">
      <c r="A20" s="315">
        <v>16</v>
      </c>
      <c r="B20" s="316" t="s">
        <v>71</v>
      </c>
      <c r="C20" s="316" t="s">
        <v>76</v>
      </c>
      <c r="D20" s="577" t="s">
        <v>152</v>
      </c>
      <c r="E20" s="518"/>
      <c r="F20" s="213" t="s">
        <v>39</v>
      </c>
      <c r="G20" s="488">
        <f>IF(3*L14&lt;5,3*L14,ROUND(3*L14,0))</f>
        <v>24</v>
      </c>
      <c r="H20" s="488"/>
      <c r="I20" s="94"/>
      <c r="J20" s="210" t="s">
        <v>40</v>
      </c>
      <c r="K20" s="54">
        <f>IF(AND($L$16*0.6&lt;1,$L$16&gt;0),"1",ROUNDDOWN($L$16*0.6,0))</f>
        <v>3</v>
      </c>
      <c r="L20" s="94"/>
      <c r="M20" s="104"/>
      <c r="N20" s="210" t="s">
        <v>48</v>
      </c>
      <c r="O20" s="54">
        <f>ROUNDDOWN($L$15,0)+1</f>
        <v>6</v>
      </c>
      <c r="P20" s="129"/>
      <c r="Q20" s="50" t="s">
        <v>64</v>
      </c>
      <c r="R20" s="104"/>
      <c r="S20" s="50"/>
      <c r="T20" s="113"/>
      <c r="U20" s="148">
        <f>IF(COUNTIF(AG6:AG24,"=E")&gt;0,"ERROR",SUM(AG6:AG24))</f>
        <v>21</v>
      </c>
      <c r="V20" s="518"/>
      <c r="W20" s="518"/>
      <c r="X20" s="518"/>
      <c r="Y20" s="518"/>
      <c r="Z20" s="518"/>
      <c r="AA20" s="598"/>
      <c r="AB20" s="90"/>
      <c r="AC20" s="174"/>
      <c r="AD20" s="107"/>
      <c r="AE20" s="382">
        <f t="shared" si="0"/>
      </c>
      <c r="AF20" s="177"/>
      <c r="AG20" s="111">
        <f t="shared" si="1"/>
      </c>
      <c r="AH20" s="9">
        <f t="shared" si="2"/>
      </c>
      <c r="AP20" s="2"/>
      <c r="AQ20" s="2"/>
      <c r="AR20" s="25"/>
      <c r="AS20" s="2"/>
      <c r="AT20" s="2"/>
      <c r="AU20" s="2"/>
      <c r="AV20" s="2"/>
      <c r="AW20" s="24"/>
      <c r="AX20" s="2"/>
      <c r="AY20" s="2"/>
      <c r="AZ20" s="2"/>
      <c r="BA20" s="4"/>
      <c r="BB20" s="18"/>
      <c r="BC20" s="19"/>
    </row>
    <row r="21" spans="1:55" ht="12.75" customHeight="1">
      <c r="A21" s="315">
        <v>17</v>
      </c>
      <c r="B21" s="316" t="s">
        <v>72</v>
      </c>
      <c r="C21" s="316" t="s">
        <v>77</v>
      </c>
      <c r="D21" s="577" t="s">
        <v>153</v>
      </c>
      <c r="E21" s="518"/>
      <c r="F21" s="213" t="s">
        <v>41</v>
      </c>
      <c r="G21" s="488">
        <f>IF(6*L14&lt;5,6*L14,ROUND(6*L14,0))</f>
        <v>48</v>
      </c>
      <c r="H21" s="489"/>
      <c r="I21" s="94"/>
      <c r="J21" s="210" t="s">
        <v>42</v>
      </c>
      <c r="K21" s="54">
        <f>IF(AND($L$16*0.4&lt;1,$L$16&gt;0),"1",ROUNDDOWN($L$16*0.4,0))</f>
        <v>2</v>
      </c>
      <c r="L21" s="94"/>
      <c r="M21" s="104"/>
      <c r="N21" s="210" t="s">
        <v>35</v>
      </c>
      <c r="O21" s="54">
        <f>ROUNDDOWN($L$15,0)</f>
        <v>5</v>
      </c>
      <c r="P21" s="129"/>
      <c r="Q21" s="56" t="s">
        <v>54</v>
      </c>
      <c r="R21" s="55"/>
      <c r="S21" s="56"/>
      <c r="T21" s="149"/>
      <c r="U21" s="150"/>
      <c r="V21" s="518"/>
      <c r="W21" s="518"/>
      <c r="X21" s="518"/>
      <c r="Y21" s="518"/>
      <c r="Z21" s="518"/>
      <c r="AA21" s="598"/>
      <c r="AB21" s="90"/>
      <c r="AC21" s="174"/>
      <c r="AD21" s="107"/>
      <c r="AE21" s="382">
        <f t="shared" si="0"/>
      </c>
      <c r="AF21" s="177"/>
      <c r="AG21" s="111">
        <f t="shared" si="1"/>
      </c>
      <c r="AH21" s="9">
        <f t="shared" si="2"/>
      </c>
      <c r="AK21" s="1" t="s">
        <v>232</v>
      </c>
      <c r="AP21" s="2"/>
      <c r="AQ21" s="2"/>
      <c r="AR21" s="23"/>
      <c r="AS21" s="2"/>
      <c r="AT21" s="2"/>
      <c r="AU21" s="2"/>
      <c r="AV21" s="2"/>
      <c r="AW21" s="24"/>
      <c r="AX21" s="2"/>
      <c r="AY21" s="2"/>
      <c r="AZ21" s="2"/>
      <c r="BA21" s="4"/>
      <c r="BB21" s="18"/>
      <c r="BC21" s="19"/>
    </row>
    <row r="22" spans="1:55" ht="12.75" customHeight="1" thickBot="1">
      <c r="A22" s="315">
        <v>18</v>
      </c>
      <c r="B22" s="316" t="s">
        <v>72</v>
      </c>
      <c r="C22" s="316" t="s">
        <v>78</v>
      </c>
      <c r="D22" s="585" t="s">
        <v>154</v>
      </c>
      <c r="E22" s="586"/>
      <c r="F22" s="214" t="s">
        <v>43</v>
      </c>
      <c r="G22" s="490">
        <f>IF(10*L14&lt;5,10*L14,ROUND(10*L14,0))</f>
        <v>80</v>
      </c>
      <c r="H22" s="490"/>
      <c r="I22" s="361"/>
      <c r="J22" s="211" t="s">
        <v>44</v>
      </c>
      <c r="K22" s="58">
        <f>IF(AND($L$16*0.2&lt;1,$L$16&gt;0),"1",ROUNDDOWN($L$16*0.2,0))</f>
        <v>1</v>
      </c>
      <c r="L22" s="95"/>
      <c r="M22" s="57"/>
      <c r="N22" s="211" t="s">
        <v>38</v>
      </c>
      <c r="O22" s="58">
        <f>ROUNDDOWN($L$15,0)-1</f>
        <v>4</v>
      </c>
      <c r="P22" s="130"/>
      <c r="Q22" s="512" t="s">
        <v>19</v>
      </c>
      <c r="R22" s="513"/>
      <c r="S22" s="513"/>
      <c r="T22" s="151">
        <f>SUM(T18:T21)</f>
        <v>-192</v>
      </c>
      <c r="U22" s="152">
        <f>SUM(U18:U21)</f>
        <v>592</v>
      </c>
      <c r="V22" s="518"/>
      <c r="W22" s="518"/>
      <c r="X22" s="518"/>
      <c r="Y22" s="518"/>
      <c r="Z22" s="518"/>
      <c r="AA22" s="598"/>
      <c r="AB22" s="90"/>
      <c r="AC22" s="174"/>
      <c r="AD22" s="107"/>
      <c r="AE22" s="382">
        <f t="shared" si="0"/>
      </c>
      <c r="AF22" s="177"/>
      <c r="AG22" s="111">
        <f t="shared" si="1"/>
      </c>
      <c r="AH22" s="9">
        <f t="shared" si="2"/>
      </c>
      <c r="AI22" s="39"/>
      <c r="AK22" s="1" t="s">
        <v>231</v>
      </c>
      <c r="AL22" s="20"/>
      <c r="AM22" s="20"/>
      <c r="AN22" s="20"/>
      <c r="AX22" s="601"/>
      <c r="AY22" s="4"/>
      <c r="AZ22" s="4"/>
      <c r="BA22" s="4"/>
      <c r="BB22" s="26"/>
      <c r="BC22" s="4"/>
    </row>
    <row r="23" spans="1:55" ht="12.75" customHeight="1" thickTop="1">
      <c r="A23" s="315">
        <v>19</v>
      </c>
      <c r="B23" s="318" t="s">
        <v>73</v>
      </c>
      <c r="C23" s="318" t="s">
        <v>79</v>
      </c>
      <c r="D23" s="356" t="s">
        <v>97</v>
      </c>
      <c r="E23" s="357"/>
      <c r="F23" s="666">
        <f>IF(J23="","",K18*J23)</f>
        <v>6</v>
      </c>
      <c r="G23" s="451"/>
      <c r="H23" s="587" t="s">
        <v>246</v>
      </c>
      <c r="I23" s="588"/>
      <c r="J23" s="363">
        <v>1</v>
      </c>
      <c r="K23" s="362" t="s">
        <v>216</v>
      </c>
      <c r="L23" s="676" t="s">
        <v>146</v>
      </c>
      <c r="M23" s="676"/>
      <c r="N23" s="677"/>
      <c r="O23" s="595" t="s">
        <v>96</v>
      </c>
      <c r="P23" s="617"/>
      <c r="Q23" s="618"/>
      <c r="R23" s="660" t="s">
        <v>11</v>
      </c>
      <c r="S23" s="661"/>
      <c r="T23" s="595" t="s">
        <v>138</v>
      </c>
      <c r="U23" s="597"/>
      <c r="V23" s="518"/>
      <c r="W23" s="518"/>
      <c r="X23" s="518"/>
      <c r="Y23" s="518"/>
      <c r="Z23" s="518"/>
      <c r="AA23" s="598"/>
      <c r="AB23" s="90"/>
      <c r="AC23" s="174"/>
      <c r="AD23" s="107"/>
      <c r="AE23" s="382">
        <f t="shared" si="0"/>
      </c>
      <c r="AF23" s="177"/>
      <c r="AG23" s="111">
        <f t="shared" si="1"/>
      </c>
      <c r="AH23" s="9">
        <f t="shared" si="2"/>
      </c>
      <c r="AK23" s="1" t="s">
        <v>234</v>
      </c>
      <c r="AL23" s="20"/>
      <c r="AM23" s="17"/>
      <c r="AN23" s="17"/>
      <c r="AO23" s="338"/>
      <c r="AT23" s="20"/>
      <c r="AV23" s="27"/>
      <c r="AW23" s="28"/>
      <c r="AX23" s="602"/>
      <c r="AY23" s="4"/>
      <c r="AZ23" s="4"/>
      <c r="BA23" s="4"/>
      <c r="BB23" s="26"/>
      <c r="BC23" s="4"/>
    </row>
    <row r="24" spans="1:55" ht="12.75" customHeight="1" thickBot="1">
      <c r="A24" s="315">
        <v>20</v>
      </c>
      <c r="B24" s="318" t="s">
        <v>73</v>
      </c>
      <c r="C24" s="318" t="s">
        <v>80</v>
      </c>
      <c r="D24" s="678"/>
      <c r="E24" s="678"/>
      <c r="F24" s="678"/>
      <c r="G24" s="678"/>
      <c r="H24" s="678"/>
      <c r="I24" s="678"/>
      <c r="J24" s="678"/>
      <c r="K24" s="678"/>
      <c r="L24" s="678"/>
      <c r="M24" s="678"/>
      <c r="N24" s="679"/>
      <c r="O24" s="479">
        <v>9</v>
      </c>
      <c r="P24" s="483"/>
      <c r="Q24" s="508"/>
      <c r="R24" s="594"/>
      <c r="S24" s="508"/>
      <c r="T24" s="595"/>
      <c r="U24" s="596"/>
      <c r="V24" s="608"/>
      <c r="W24" s="608"/>
      <c r="X24" s="608"/>
      <c r="Y24" s="608"/>
      <c r="Z24" s="608"/>
      <c r="AA24" s="609"/>
      <c r="AB24" s="296"/>
      <c r="AC24" s="297"/>
      <c r="AD24" s="298"/>
      <c r="AE24" s="384">
        <f t="shared" si="0"/>
      </c>
      <c r="AF24" s="294"/>
      <c r="AG24" s="295">
        <f t="shared" si="1"/>
      </c>
      <c r="AH24" s="9">
        <f t="shared" si="2"/>
      </c>
      <c r="AL24" s="20"/>
      <c r="AM24" s="12"/>
      <c r="AO24" s="338"/>
      <c r="AT24" s="20"/>
      <c r="AV24" s="27"/>
      <c r="AW24" s="28"/>
      <c r="AX24" s="602"/>
      <c r="AY24" s="4"/>
      <c r="AZ24" s="4"/>
      <c r="BA24" s="4"/>
      <c r="BB24" s="26"/>
      <c r="BC24" s="4"/>
    </row>
    <row r="25" spans="1:55" ht="12.75" customHeight="1" thickTop="1">
      <c r="A25" s="315">
        <v>21</v>
      </c>
      <c r="B25" s="316" t="s">
        <v>74</v>
      </c>
      <c r="C25" s="316" t="s">
        <v>81</v>
      </c>
      <c r="D25" s="119" t="s">
        <v>235</v>
      </c>
      <c r="E25" s="118"/>
      <c r="F25" s="118"/>
      <c r="G25" s="118"/>
      <c r="H25" s="118"/>
      <c r="I25" s="118"/>
      <c r="J25" s="358" t="s">
        <v>95</v>
      </c>
      <c r="K25" s="359" t="s">
        <v>94</v>
      </c>
      <c r="L25" s="173" t="s">
        <v>31</v>
      </c>
      <c r="M25" s="360" t="s">
        <v>105</v>
      </c>
      <c r="N25" s="694" t="s">
        <v>325</v>
      </c>
      <c r="O25" s="695"/>
      <c r="P25" s="690" t="s">
        <v>230</v>
      </c>
      <c r="Q25" s="691"/>
      <c r="R25" s="691"/>
      <c r="S25" s="691"/>
      <c r="T25" s="692"/>
      <c r="U25" s="692"/>
      <c r="V25" s="692"/>
      <c r="W25" s="692"/>
      <c r="X25" s="692"/>
      <c r="Y25" s="692"/>
      <c r="Z25" s="692"/>
      <c r="AA25" s="692"/>
      <c r="AB25" s="692"/>
      <c r="AC25" s="693"/>
      <c r="AD25" s="606" t="s">
        <v>245</v>
      </c>
      <c r="AE25" s="607"/>
      <c r="AF25" s="604" t="s">
        <v>143</v>
      </c>
      <c r="AG25" s="605"/>
      <c r="AH25" s="9"/>
      <c r="AI25" s="603" t="s">
        <v>144</v>
      </c>
      <c r="AJ25" s="603"/>
      <c r="AK25" s="603"/>
      <c r="AL25" s="603"/>
      <c r="AM25" s="603"/>
      <c r="AN25" s="603"/>
      <c r="AT25" s="20"/>
      <c r="AV25" s="27"/>
      <c r="AW25" s="28"/>
      <c r="AX25" s="602"/>
      <c r="AY25" s="29"/>
      <c r="BB25" s="18"/>
      <c r="BC25" s="4"/>
    </row>
    <row r="26" spans="1:55" ht="12.75" customHeight="1">
      <c r="A26" s="315">
        <v>22</v>
      </c>
      <c r="B26" s="316" t="s">
        <v>74</v>
      </c>
      <c r="C26" s="316" t="s">
        <v>82</v>
      </c>
      <c r="D26" s="626" t="s">
        <v>396</v>
      </c>
      <c r="E26" s="610"/>
      <c r="F26" s="610"/>
      <c r="G26" s="610"/>
      <c r="H26" s="610"/>
      <c r="I26" s="610"/>
      <c r="J26" s="201">
        <v>16</v>
      </c>
      <c r="K26" s="192">
        <v>-0.35</v>
      </c>
      <c r="L26" s="185">
        <f>IF(J26="","",IF(J26&gt;0,ROUNDUP(J26*(K26+100%),0),ROUNDDOWN(J26*(K26+100%),0)))</f>
        <v>11</v>
      </c>
      <c r="M26" s="329" t="s">
        <v>238</v>
      </c>
      <c r="N26" s="674" t="s">
        <v>360</v>
      </c>
      <c r="O26" s="675"/>
      <c r="P26" s="668" t="s">
        <v>393</v>
      </c>
      <c r="Q26" s="669"/>
      <c r="R26" s="669"/>
      <c r="S26" s="669"/>
      <c r="T26" s="669"/>
      <c r="U26" s="669"/>
      <c r="V26" s="669"/>
      <c r="W26" s="669"/>
      <c r="X26" s="669"/>
      <c r="Y26" s="669"/>
      <c r="Z26" s="669"/>
      <c r="AA26" s="669"/>
      <c r="AB26" s="669"/>
      <c r="AC26" s="670"/>
      <c r="AD26" s="335">
        <f>IF(J26="","",ROUNDUP(J26/10,0))</f>
        <v>2</v>
      </c>
      <c r="AE26" s="336">
        <f>IF(AD26="","",IF(AD26&lt;=0,"",AD26*-5))</f>
        <v>-10</v>
      </c>
      <c r="AF26" s="635">
        <f>IF(AI26="","",VLOOKUP(AI26,V6:AG24,10,FALSE))</f>
        <v>15</v>
      </c>
      <c r="AG26" s="636"/>
      <c r="AH26" s="81">
        <f>IF(AD26="体力",$E$7,IF(AD26="敏捷",$E$9,IF(AD26="知力",$E$11,IF(AD26="生命",$E$13,IF(AD26="意志",$K$9,IF(AD26="知覚",$K$11,""))))))</f>
      </c>
      <c r="AI26" s="634" t="s">
        <v>361</v>
      </c>
      <c r="AJ26" s="634"/>
      <c r="AK26" s="634"/>
      <c r="AL26" s="634"/>
      <c r="AM26" s="634"/>
      <c r="AN26" s="634"/>
      <c r="AT26" s="20"/>
      <c r="AV26" s="27"/>
      <c r="AW26" s="28"/>
      <c r="AX26" s="5"/>
      <c r="BB26" s="30"/>
      <c r="BC26" s="20"/>
    </row>
    <row r="27" spans="1:50" ht="12.75" customHeight="1">
      <c r="A27" s="315">
        <v>23</v>
      </c>
      <c r="B27" s="316" t="s">
        <v>75</v>
      </c>
      <c r="C27" s="316" t="s">
        <v>83</v>
      </c>
      <c r="D27" s="577"/>
      <c r="E27" s="518"/>
      <c r="F27" s="518"/>
      <c r="G27" s="518"/>
      <c r="H27" s="518"/>
      <c r="I27" s="518"/>
      <c r="J27" s="202"/>
      <c r="K27" s="193"/>
      <c r="L27" s="185">
        <f>IF(J27="","",IF(J27&gt;0,ROUNDUP(J27*(K27+100%),0),ROUNDDOWN(J27*(K27+100%),0)))</f>
      </c>
      <c r="M27" s="330"/>
      <c r="N27" s="680"/>
      <c r="O27" s="681"/>
      <c r="P27" s="671"/>
      <c r="Q27" s="672"/>
      <c r="R27" s="672"/>
      <c r="S27" s="672"/>
      <c r="T27" s="672"/>
      <c r="U27" s="672"/>
      <c r="V27" s="672"/>
      <c r="W27" s="672"/>
      <c r="X27" s="672"/>
      <c r="Y27" s="672"/>
      <c r="Z27" s="672"/>
      <c r="AA27" s="672"/>
      <c r="AB27" s="672"/>
      <c r="AC27" s="673"/>
      <c r="AD27" s="337">
        <f>IF(J27="","",ROUNDUP(J27/10,0))</f>
      </c>
      <c r="AE27" s="237">
        <f>IF(AD27="","",IF(AD27&lt;=0,"",AD27*-5))</f>
      </c>
      <c r="AF27" s="637">
        <f>IF(AI27="","",VLOOKUP(AI27,V6:AG24,10,FALSE))</f>
      </c>
      <c r="AG27" s="638"/>
      <c r="AH27" s="82">
        <f>IF(AD27="体力",$E$7,IF(AD27="敏捷",$E$9,IF(AD27="知力",$E$11,IF(AD27="生命",$E$13,IF(AD27="意志",$K$9,IF(AD27="知覚",$K$11,""))))))</f>
      </c>
      <c r="AI27" s="634"/>
      <c r="AJ27" s="634"/>
      <c r="AK27" s="634"/>
      <c r="AL27" s="634"/>
      <c r="AM27" s="634"/>
      <c r="AN27" s="634"/>
      <c r="AT27" s="20"/>
      <c r="AV27" s="27"/>
      <c r="AW27" s="28"/>
      <c r="AX27" s="31"/>
    </row>
    <row r="28" spans="1:52" ht="12.75" customHeight="1">
      <c r="A28" s="315">
        <v>24</v>
      </c>
      <c r="B28" s="316" t="s">
        <v>75</v>
      </c>
      <c r="C28" s="316" t="s">
        <v>84</v>
      </c>
      <c r="D28" s="577" t="s">
        <v>395</v>
      </c>
      <c r="E28" s="518"/>
      <c r="F28" s="518"/>
      <c r="G28" s="518"/>
      <c r="H28" s="518"/>
      <c r="I28" s="518"/>
      <c r="J28" s="202">
        <v>48</v>
      </c>
      <c r="K28" s="193">
        <v>-0.8</v>
      </c>
      <c r="L28" s="186">
        <f>IF(J28="","",IF(J28&gt;0,ROUNDUP(J28*(K28+100%),0),ROUNDDOWN(J28*(K28+100%),0)))</f>
        <v>10</v>
      </c>
      <c r="M28" s="330" t="s">
        <v>238</v>
      </c>
      <c r="N28" s="680" t="s">
        <v>375</v>
      </c>
      <c r="O28" s="681"/>
      <c r="P28" s="684" t="s">
        <v>394</v>
      </c>
      <c r="Q28" s="685"/>
      <c r="R28" s="685"/>
      <c r="S28" s="685"/>
      <c r="T28" s="685"/>
      <c r="U28" s="685"/>
      <c r="V28" s="685"/>
      <c r="W28" s="685"/>
      <c r="X28" s="685"/>
      <c r="Y28" s="685"/>
      <c r="Z28" s="685"/>
      <c r="AA28" s="685"/>
      <c r="AB28" s="685"/>
      <c r="AC28" s="686"/>
      <c r="AD28" s="337">
        <f>IF(J28="","",ROUNDUP(J28/10,0))</f>
        <v>5</v>
      </c>
      <c r="AE28" s="237">
        <v>-25</v>
      </c>
      <c r="AF28" s="637">
        <f>IF(AI28="","",VLOOKUP(AI28,V6:AG24,10,FALSE))</f>
        <v>15</v>
      </c>
      <c r="AG28" s="638"/>
      <c r="AH28" s="82">
        <f>IF(AD28="体力",$E$7,IF(AD28="敏捷",$E$9,IF(AD28="知力",$E$11,IF(AD28="生命",$E$13,IF(AD28="意志",$K$9,IF(AD28="知覚",$K$11,""))))))</f>
      </c>
      <c r="AI28" s="634" t="s">
        <v>361</v>
      </c>
      <c r="AJ28" s="634"/>
      <c r="AK28" s="634"/>
      <c r="AL28" s="634"/>
      <c r="AM28" s="634"/>
      <c r="AN28" s="634"/>
      <c r="AT28" s="20"/>
      <c r="AV28" s="27"/>
      <c r="AW28" s="28"/>
      <c r="AX28" s="33"/>
      <c r="AY28" s="4"/>
      <c r="AZ28" s="4"/>
    </row>
    <row r="29" spans="1:52" ht="12.75" customHeight="1" thickBot="1">
      <c r="A29" s="315">
        <v>25</v>
      </c>
      <c r="B29" s="316" t="s">
        <v>76</v>
      </c>
      <c r="C29" s="316" t="s">
        <v>85</v>
      </c>
      <c r="D29" s="627"/>
      <c r="E29" s="608"/>
      <c r="F29" s="608"/>
      <c r="G29" s="608"/>
      <c r="H29" s="608"/>
      <c r="I29" s="608"/>
      <c r="J29" s="203"/>
      <c r="K29" s="194"/>
      <c r="L29" s="299">
        <f>IF(J29="","",IF(J29&gt;0,ROUNDUP(J29*(K29+100%),0),ROUNDDOWN(J29*(K29+100%),0)))</f>
      </c>
      <c r="M29" s="331"/>
      <c r="N29" s="682"/>
      <c r="O29" s="683"/>
      <c r="P29" s="687"/>
      <c r="Q29" s="688"/>
      <c r="R29" s="688"/>
      <c r="S29" s="688"/>
      <c r="T29" s="688"/>
      <c r="U29" s="688"/>
      <c r="V29" s="688"/>
      <c r="W29" s="688"/>
      <c r="X29" s="688"/>
      <c r="Y29" s="688"/>
      <c r="Z29" s="688"/>
      <c r="AA29" s="688"/>
      <c r="AB29" s="688"/>
      <c r="AC29" s="689"/>
      <c r="AD29" s="333">
        <f>IF(J29="","",ROUNDUP(J29/10,0))</f>
      </c>
      <c r="AE29" s="334">
        <f>IF(AD29="","",IF(AD29&lt;=0,"",AD29*-5))</f>
      </c>
      <c r="AF29" s="641">
        <f>IF(AI29="","",VLOOKUP(AI29,V6:AG24,10,FALSE))</f>
      </c>
      <c r="AG29" s="642"/>
      <c r="AH29" s="9">
        <f>IF(AD29="体力",$E$7,IF(AD29="敏捷",$E$9,IF(AD29="知力",$E$11,IF(AD29="生命",$E$13,IF(AD29="意志",$K$9,IF(AD29="知覚",$K$11,""))))))</f>
      </c>
      <c r="AI29" s="634"/>
      <c r="AJ29" s="634"/>
      <c r="AK29" s="634"/>
      <c r="AL29" s="634"/>
      <c r="AM29" s="634"/>
      <c r="AN29" s="634"/>
      <c r="AT29" s="20"/>
      <c r="AV29" s="27"/>
      <c r="AW29" s="28"/>
      <c r="AX29" s="33"/>
      <c r="AY29" s="4"/>
      <c r="AZ29" s="4"/>
    </row>
    <row r="30" spans="1:52" ht="12" customHeight="1" thickTop="1">
      <c r="A30" s="315">
        <v>26</v>
      </c>
      <c r="B30" s="316" t="s">
        <v>76</v>
      </c>
      <c r="C30" s="316" t="s">
        <v>45</v>
      </c>
      <c r="D30" s="120" t="s">
        <v>22</v>
      </c>
      <c r="E30" s="121"/>
      <c r="F30" s="121"/>
      <c r="G30" s="121"/>
      <c r="H30" s="121"/>
      <c r="I30" s="122" t="s">
        <v>116</v>
      </c>
      <c r="J30" s="204" t="s">
        <v>18</v>
      </c>
      <c r="K30" s="195" t="s">
        <v>17</v>
      </c>
      <c r="L30" s="187" t="s">
        <v>29</v>
      </c>
      <c r="M30" s="121" t="s">
        <v>22</v>
      </c>
      <c r="N30" s="139"/>
      <c r="O30" s="121"/>
      <c r="P30" s="121"/>
      <c r="Q30" s="122" t="s">
        <v>193</v>
      </c>
      <c r="R30" s="300" t="s">
        <v>30</v>
      </c>
      <c r="S30" s="222" t="s">
        <v>18</v>
      </c>
      <c r="T30" s="301" t="s">
        <v>17</v>
      </c>
      <c r="U30" s="233" t="s">
        <v>31</v>
      </c>
      <c r="V30" s="643" t="s">
        <v>196</v>
      </c>
      <c r="W30" s="643"/>
      <c r="X30" s="643"/>
      <c r="Y30" s="643"/>
      <c r="Z30" s="643"/>
      <c r="AA30" s="643"/>
      <c r="AB30" s="643"/>
      <c r="AC30" s="643"/>
      <c r="AD30" s="643"/>
      <c r="AE30" s="643"/>
      <c r="AF30" s="643"/>
      <c r="AG30" s="644"/>
      <c r="AH30" s="9">
        <f aca="true" t="shared" si="3" ref="AH30:AH52">IF(AB30="体力",$E$7,IF(AB30="敏捷",$E$9,IF(AB30="知力",$E$11,IF(AB30="生命",$E$13,IF(AB30="意志",$K$9,IF(AB30="知覚",$K$11,""))))))</f>
      </c>
      <c r="AI30" s="39"/>
      <c r="AK30" s="338" t="s">
        <v>243</v>
      </c>
      <c r="AL30" s="4"/>
      <c r="AM30" s="4"/>
      <c r="AN30" s="4"/>
      <c r="AT30" s="20"/>
      <c r="AV30" s="27"/>
      <c r="AW30" s="28"/>
      <c r="AX30" s="16"/>
      <c r="AY30" s="4"/>
      <c r="AZ30" s="4"/>
    </row>
    <row r="31" spans="1:52" ht="12" customHeight="1">
      <c r="A31" s="315">
        <v>27</v>
      </c>
      <c r="B31" s="316" t="s">
        <v>77</v>
      </c>
      <c r="C31" s="316" t="s">
        <v>86</v>
      </c>
      <c r="D31" s="589" t="s">
        <v>202</v>
      </c>
      <c r="E31" s="590"/>
      <c r="F31" s="590"/>
      <c r="G31" s="590"/>
      <c r="H31" s="590"/>
      <c r="I31" s="590"/>
      <c r="J31" s="205">
        <v>0</v>
      </c>
      <c r="K31" s="196"/>
      <c r="L31" s="188">
        <f aca="true" t="shared" si="4" ref="L31:L60">IF(J31="","",IF(J31&gt;0,ROUNDUP(J31*(K31+100%),0),ROUNDDOWN(J31*(K31+100%),0)))</f>
        <v>0</v>
      </c>
      <c r="M31" s="664" t="s">
        <v>215</v>
      </c>
      <c r="N31" s="665"/>
      <c r="O31" s="665"/>
      <c r="P31" s="665"/>
      <c r="Q31" s="665"/>
      <c r="R31" s="215">
        <v>3</v>
      </c>
      <c r="S31" s="223">
        <v>150</v>
      </c>
      <c r="T31" s="228"/>
      <c r="U31" s="234">
        <f aca="true" t="shared" si="5" ref="U31:U55">IF(S31="","",IF(S31&gt;0,ROUNDUP(S31*(T31+100%),0),ROUNDDOWN(S31*(T31+100%),0)))</f>
        <v>150</v>
      </c>
      <c r="V31" s="639" t="s">
        <v>249</v>
      </c>
      <c r="W31" s="639"/>
      <c r="X31" s="639"/>
      <c r="Y31" s="639"/>
      <c r="Z31" s="639"/>
      <c r="AA31" s="639"/>
      <c r="AB31" s="639"/>
      <c r="AC31" s="639"/>
      <c r="AD31" s="639"/>
      <c r="AE31" s="639"/>
      <c r="AF31" s="639"/>
      <c r="AG31" s="640"/>
      <c r="AH31" s="9">
        <f t="shared" si="3"/>
      </c>
      <c r="AI31" s="12"/>
      <c r="AJ31" s="80"/>
      <c r="AK31" s="338" t="s">
        <v>247</v>
      </c>
      <c r="AL31" s="12"/>
      <c r="AM31" s="12"/>
      <c r="AN31" s="12"/>
      <c r="AT31" s="20"/>
      <c r="AV31" s="27"/>
      <c r="AW31" s="28"/>
      <c r="AX31" s="16"/>
      <c r="AY31" s="4"/>
      <c r="AZ31" s="4"/>
    </row>
    <row r="32" spans="1:52" ht="12" customHeight="1">
      <c r="A32" s="315">
        <v>28</v>
      </c>
      <c r="B32" s="316" t="s">
        <v>77</v>
      </c>
      <c r="C32" s="316" t="s">
        <v>86</v>
      </c>
      <c r="D32" s="583" t="s">
        <v>200</v>
      </c>
      <c r="E32" s="584"/>
      <c r="F32" s="584"/>
      <c r="G32" s="584"/>
      <c r="H32" s="584"/>
      <c r="I32" s="584"/>
      <c r="J32" s="205">
        <v>10</v>
      </c>
      <c r="K32" s="196"/>
      <c r="L32" s="188">
        <f t="shared" si="4"/>
        <v>10</v>
      </c>
      <c r="M32" s="657" t="s">
        <v>204</v>
      </c>
      <c r="N32" s="401"/>
      <c r="O32" s="401"/>
      <c r="P32" s="401"/>
      <c r="Q32" s="401"/>
      <c r="R32" s="216"/>
      <c r="S32" s="224">
        <v>80</v>
      </c>
      <c r="T32" s="229">
        <v>-0.75</v>
      </c>
      <c r="U32" s="234">
        <f t="shared" si="5"/>
        <v>20</v>
      </c>
      <c r="V32" s="621" t="s">
        <v>195</v>
      </c>
      <c r="W32" s="621"/>
      <c r="X32" s="621"/>
      <c r="Y32" s="621"/>
      <c r="Z32" s="621"/>
      <c r="AA32" s="621"/>
      <c r="AB32" s="621"/>
      <c r="AC32" s="621"/>
      <c r="AD32" s="621"/>
      <c r="AE32" s="621"/>
      <c r="AF32" s="621"/>
      <c r="AG32" s="622"/>
      <c r="AH32" s="9">
        <f t="shared" si="3"/>
      </c>
      <c r="AI32" s="12"/>
      <c r="AJ32" s="80"/>
      <c r="AK32" s="339" t="s">
        <v>236</v>
      </c>
      <c r="AL32" s="12"/>
      <c r="AM32" s="12"/>
      <c r="AN32" s="12"/>
      <c r="AT32" s="20"/>
      <c r="AV32" s="27"/>
      <c r="AW32" s="28"/>
      <c r="AX32" s="16"/>
      <c r="AY32" s="4"/>
      <c r="AZ32" s="4"/>
    </row>
    <row r="33" spans="1:52" ht="12" customHeight="1">
      <c r="A33" s="315">
        <v>29</v>
      </c>
      <c r="B33" s="316" t="s">
        <v>78</v>
      </c>
      <c r="C33" s="316" t="s">
        <v>87</v>
      </c>
      <c r="D33" s="583" t="s">
        <v>201</v>
      </c>
      <c r="E33" s="584"/>
      <c r="F33" s="584"/>
      <c r="G33" s="584"/>
      <c r="H33" s="584"/>
      <c r="I33" s="584"/>
      <c r="J33" s="205">
        <v>10</v>
      </c>
      <c r="K33" s="196"/>
      <c r="L33" s="188">
        <f t="shared" si="4"/>
        <v>10</v>
      </c>
      <c r="M33" s="657" t="s">
        <v>380</v>
      </c>
      <c r="N33" s="401"/>
      <c r="O33" s="401"/>
      <c r="P33" s="401"/>
      <c r="Q33" s="401"/>
      <c r="R33" s="217">
        <v>1</v>
      </c>
      <c r="S33" s="224">
        <v>5</v>
      </c>
      <c r="T33" s="229"/>
      <c r="U33" s="234">
        <f t="shared" si="5"/>
        <v>5</v>
      </c>
      <c r="V33" s="621"/>
      <c r="W33" s="621"/>
      <c r="X33" s="621"/>
      <c r="Y33" s="621"/>
      <c r="Z33" s="621"/>
      <c r="AA33" s="621"/>
      <c r="AB33" s="621"/>
      <c r="AC33" s="621"/>
      <c r="AD33" s="621"/>
      <c r="AE33" s="621"/>
      <c r="AF33" s="621"/>
      <c r="AG33" s="622"/>
      <c r="AH33" s="9">
        <f t="shared" si="3"/>
      </c>
      <c r="AI33" s="12"/>
      <c r="AJ33" s="80"/>
      <c r="AK33" s="339" t="s">
        <v>237</v>
      </c>
      <c r="AL33" s="12"/>
      <c r="AM33" s="12"/>
      <c r="AN33" s="12"/>
      <c r="AT33" s="34"/>
      <c r="AV33" s="27"/>
      <c r="AW33" s="28"/>
      <c r="AX33" s="16"/>
      <c r="AY33" s="4"/>
      <c r="AZ33" s="4"/>
    </row>
    <row r="34" spans="1:52" ht="12" customHeight="1">
      <c r="A34" s="315">
        <v>30</v>
      </c>
      <c r="B34" s="316" t="s">
        <v>78</v>
      </c>
      <c r="C34" s="316" t="s">
        <v>87</v>
      </c>
      <c r="D34" s="583" t="s">
        <v>199</v>
      </c>
      <c r="E34" s="584"/>
      <c r="F34" s="584"/>
      <c r="G34" s="584"/>
      <c r="H34" s="584"/>
      <c r="I34" s="584"/>
      <c r="J34" s="205">
        <v>50</v>
      </c>
      <c r="K34" s="196"/>
      <c r="L34" s="188">
        <f t="shared" si="4"/>
        <v>50</v>
      </c>
      <c r="M34" s="657" t="s">
        <v>203</v>
      </c>
      <c r="N34" s="401"/>
      <c r="O34" s="401"/>
      <c r="P34" s="401"/>
      <c r="Q34" s="401"/>
      <c r="R34" s="217">
        <v>0</v>
      </c>
      <c r="S34" s="224">
        <v>5</v>
      </c>
      <c r="T34" s="229"/>
      <c r="U34" s="234">
        <f t="shared" si="5"/>
        <v>5</v>
      </c>
      <c r="V34" s="621"/>
      <c r="W34" s="621"/>
      <c r="X34" s="621"/>
      <c r="Y34" s="621"/>
      <c r="Z34" s="621"/>
      <c r="AA34" s="621"/>
      <c r="AB34" s="621"/>
      <c r="AC34" s="621"/>
      <c r="AD34" s="621"/>
      <c r="AE34" s="621"/>
      <c r="AF34" s="621"/>
      <c r="AG34" s="622"/>
      <c r="AH34" s="9">
        <f t="shared" si="3"/>
      </c>
      <c r="AI34" s="12"/>
      <c r="AJ34" s="80"/>
      <c r="AK34" s="327" t="s">
        <v>248</v>
      </c>
      <c r="AL34" s="12"/>
      <c r="AM34" s="12"/>
      <c r="AN34" s="12"/>
      <c r="AT34" s="20"/>
      <c r="AV34" s="27"/>
      <c r="AW34" s="28"/>
      <c r="AX34" s="16"/>
      <c r="AY34" s="4"/>
      <c r="AZ34" s="4"/>
    </row>
    <row r="35" spans="1:52" ht="12" customHeight="1">
      <c r="A35" s="315">
        <v>31</v>
      </c>
      <c r="B35" s="316" t="s">
        <v>79</v>
      </c>
      <c r="C35" s="316" t="s">
        <v>88</v>
      </c>
      <c r="D35" s="583" t="s">
        <v>198</v>
      </c>
      <c r="E35" s="584"/>
      <c r="F35" s="584"/>
      <c r="G35" s="584"/>
      <c r="H35" s="584"/>
      <c r="I35" s="584"/>
      <c r="J35" s="205">
        <v>40</v>
      </c>
      <c r="K35" s="196"/>
      <c r="L35" s="188">
        <f t="shared" si="4"/>
        <v>40</v>
      </c>
      <c r="M35" s="578" t="s">
        <v>194</v>
      </c>
      <c r="N35" s="401"/>
      <c r="O35" s="401"/>
      <c r="P35" s="401"/>
      <c r="Q35" s="401"/>
      <c r="R35" s="218">
        <v>5</v>
      </c>
      <c r="S35" s="224">
        <v>25</v>
      </c>
      <c r="T35" s="229"/>
      <c r="U35" s="234">
        <f t="shared" si="5"/>
        <v>25</v>
      </c>
      <c r="V35" s="621"/>
      <c r="W35" s="621"/>
      <c r="X35" s="621"/>
      <c r="Y35" s="621"/>
      <c r="Z35" s="621"/>
      <c r="AA35" s="621"/>
      <c r="AB35" s="621"/>
      <c r="AC35" s="621"/>
      <c r="AD35" s="621"/>
      <c r="AE35" s="621"/>
      <c r="AF35" s="621"/>
      <c r="AG35" s="622"/>
      <c r="AH35" s="9">
        <f t="shared" si="3"/>
      </c>
      <c r="AI35" s="12"/>
      <c r="AJ35" s="80"/>
      <c r="AK35" s="339" t="s">
        <v>238</v>
      </c>
      <c r="AL35" s="12"/>
      <c r="AM35" s="12"/>
      <c r="AN35" s="12"/>
      <c r="AT35" s="20"/>
      <c r="AV35" s="27"/>
      <c r="AW35" s="28"/>
      <c r="AX35" s="16"/>
      <c r="AY35" s="4"/>
      <c r="AZ35" s="4"/>
    </row>
    <row r="36" spans="1:52" ht="12" customHeight="1">
      <c r="A36" s="315">
        <v>32</v>
      </c>
      <c r="B36" s="316" t="s">
        <v>79</v>
      </c>
      <c r="C36" s="316" t="s">
        <v>88</v>
      </c>
      <c r="D36" s="583" t="s">
        <v>197</v>
      </c>
      <c r="E36" s="584"/>
      <c r="F36" s="584"/>
      <c r="G36" s="584"/>
      <c r="H36" s="584"/>
      <c r="I36" s="584"/>
      <c r="J36" s="205">
        <v>15</v>
      </c>
      <c r="K36" s="196"/>
      <c r="L36" s="188">
        <f t="shared" si="4"/>
        <v>15</v>
      </c>
      <c r="M36" s="578" t="s">
        <v>339</v>
      </c>
      <c r="N36" s="401"/>
      <c r="O36" s="401"/>
      <c r="P36" s="401"/>
      <c r="Q36" s="401"/>
      <c r="R36" s="218">
        <v>2</v>
      </c>
      <c r="S36" s="224">
        <v>30</v>
      </c>
      <c r="T36" s="229"/>
      <c r="U36" s="234">
        <f t="shared" si="5"/>
        <v>30</v>
      </c>
      <c r="V36" s="621"/>
      <c r="W36" s="621"/>
      <c r="X36" s="621"/>
      <c r="Y36" s="621"/>
      <c r="Z36" s="621"/>
      <c r="AA36" s="621"/>
      <c r="AB36" s="621"/>
      <c r="AC36" s="621"/>
      <c r="AD36" s="621"/>
      <c r="AE36" s="621"/>
      <c r="AF36" s="621"/>
      <c r="AG36" s="622"/>
      <c r="AH36" s="9">
        <f t="shared" si="3"/>
      </c>
      <c r="AI36" s="12"/>
      <c r="AJ36" s="80"/>
      <c r="AK36" s="339" t="s">
        <v>239</v>
      </c>
      <c r="AL36" s="12"/>
      <c r="AM36" s="12"/>
      <c r="AN36" s="12"/>
      <c r="AT36" s="20"/>
      <c r="AV36" s="27"/>
      <c r="AW36" s="28"/>
      <c r="AX36" s="16"/>
      <c r="AY36" s="4"/>
      <c r="AZ36" s="4"/>
    </row>
    <row r="37" spans="1:52" ht="12" customHeight="1">
      <c r="A37" s="315">
        <v>33</v>
      </c>
      <c r="B37" s="316" t="s">
        <v>80</v>
      </c>
      <c r="C37" s="316" t="s">
        <v>89</v>
      </c>
      <c r="D37" s="583" t="s">
        <v>350</v>
      </c>
      <c r="E37" s="584"/>
      <c r="F37" s="584"/>
      <c r="G37" s="584"/>
      <c r="H37" s="584"/>
      <c r="I37" s="584"/>
      <c r="J37" s="205">
        <v>20</v>
      </c>
      <c r="K37" s="196"/>
      <c r="L37" s="188">
        <f t="shared" si="4"/>
        <v>20</v>
      </c>
      <c r="M37" s="578" t="s">
        <v>340</v>
      </c>
      <c r="N37" s="401"/>
      <c r="O37" s="401"/>
      <c r="P37" s="401"/>
      <c r="Q37" s="401"/>
      <c r="R37" s="218">
        <v>3</v>
      </c>
      <c r="S37" s="224">
        <v>18</v>
      </c>
      <c r="T37" s="229"/>
      <c r="U37" s="234">
        <f t="shared" si="5"/>
        <v>18</v>
      </c>
      <c r="V37" s="621"/>
      <c r="W37" s="621"/>
      <c r="X37" s="621"/>
      <c r="Y37" s="621"/>
      <c r="Z37" s="621"/>
      <c r="AA37" s="621"/>
      <c r="AB37" s="621"/>
      <c r="AC37" s="621"/>
      <c r="AD37" s="621"/>
      <c r="AE37" s="621"/>
      <c r="AF37" s="621"/>
      <c r="AG37" s="622"/>
      <c r="AH37" s="9">
        <f t="shared" si="3"/>
      </c>
      <c r="AI37" s="12"/>
      <c r="AJ37" s="80"/>
      <c r="AK37" s="339" t="s">
        <v>240</v>
      </c>
      <c r="AL37" s="12"/>
      <c r="AM37" s="12"/>
      <c r="AN37" s="12"/>
      <c r="AO37" s="328"/>
      <c r="AV37" s="6"/>
      <c r="AW37" s="40"/>
      <c r="AX37" s="16"/>
      <c r="AY37" s="4"/>
      <c r="AZ37" s="4"/>
    </row>
    <row r="38" spans="1:52" ht="12" customHeight="1">
      <c r="A38" s="315">
        <v>34</v>
      </c>
      <c r="B38" s="316" t="s">
        <v>80</v>
      </c>
      <c r="C38" s="316" t="s">
        <v>89</v>
      </c>
      <c r="D38" s="583" t="s">
        <v>381</v>
      </c>
      <c r="E38" s="584"/>
      <c r="F38" s="584"/>
      <c r="G38" s="584"/>
      <c r="H38" s="584"/>
      <c r="I38" s="584"/>
      <c r="J38" s="205">
        <v>15</v>
      </c>
      <c r="K38" s="196"/>
      <c r="L38" s="188">
        <f t="shared" si="4"/>
        <v>15</v>
      </c>
      <c r="M38" s="578" t="s">
        <v>341</v>
      </c>
      <c r="N38" s="401"/>
      <c r="O38" s="401"/>
      <c r="P38" s="401"/>
      <c r="Q38" s="401"/>
      <c r="R38" s="218">
        <v>2</v>
      </c>
      <c r="S38" s="224">
        <v>10</v>
      </c>
      <c r="T38" s="229"/>
      <c r="U38" s="234">
        <f t="shared" si="5"/>
        <v>10</v>
      </c>
      <c r="V38" s="621"/>
      <c r="W38" s="621"/>
      <c r="X38" s="621"/>
      <c r="Y38" s="621"/>
      <c r="Z38" s="621"/>
      <c r="AA38" s="621"/>
      <c r="AB38" s="621"/>
      <c r="AC38" s="621"/>
      <c r="AD38" s="621"/>
      <c r="AE38" s="621"/>
      <c r="AF38" s="621"/>
      <c r="AG38" s="622"/>
      <c r="AH38" s="9">
        <f t="shared" si="3"/>
      </c>
      <c r="AI38" s="12"/>
      <c r="AJ38" s="80"/>
      <c r="AK38" s="339" t="s">
        <v>241</v>
      </c>
      <c r="AL38" s="12"/>
      <c r="AM38" s="12"/>
      <c r="AN38" s="12"/>
      <c r="AO38" s="4"/>
      <c r="AT38" s="20"/>
      <c r="AV38" s="27"/>
      <c r="AW38" s="28"/>
      <c r="AX38" s="35"/>
      <c r="AY38" s="4"/>
      <c r="AZ38" s="4"/>
    </row>
    <row r="39" spans="1:52" ht="12" customHeight="1">
      <c r="A39" s="315">
        <v>35</v>
      </c>
      <c r="B39" s="316" t="s">
        <v>81</v>
      </c>
      <c r="C39" s="316" t="s">
        <v>90</v>
      </c>
      <c r="D39" s="583" t="s">
        <v>345</v>
      </c>
      <c r="E39" s="584"/>
      <c r="F39" s="584"/>
      <c r="G39" s="584"/>
      <c r="H39" s="584"/>
      <c r="I39" s="584"/>
      <c r="J39" s="205">
        <v>15</v>
      </c>
      <c r="K39" s="196"/>
      <c r="L39" s="188">
        <f t="shared" si="4"/>
        <v>15</v>
      </c>
      <c r="M39" s="578" t="s">
        <v>342</v>
      </c>
      <c r="N39" s="401"/>
      <c r="O39" s="401"/>
      <c r="P39" s="401"/>
      <c r="Q39" s="401"/>
      <c r="R39" s="218">
        <v>1</v>
      </c>
      <c r="S39" s="224">
        <v>2</v>
      </c>
      <c r="T39" s="229"/>
      <c r="U39" s="234">
        <f t="shared" si="5"/>
        <v>2</v>
      </c>
      <c r="V39" s="621"/>
      <c r="W39" s="621"/>
      <c r="X39" s="621"/>
      <c r="Y39" s="621"/>
      <c r="Z39" s="621"/>
      <c r="AA39" s="621"/>
      <c r="AB39" s="621"/>
      <c r="AC39" s="621"/>
      <c r="AD39" s="621"/>
      <c r="AE39" s="621"/>
      <c r="AF39" s="621"/>
      <c r="AG39" s="622"/>
      <c r="AH39" s="9">
        <f t="shared" si="3"/>
      </c>
      <c r="AI39" s="39"/>
      <c r="AJ39" s="80"/>
      <c r="AK39" s="339" t="s">
        <v>242</v>
      </c>
      <c r="AL39" s="4"/>
      <c r="AM39" s="41"/>
      <c r="AN39" s="4"/>
      <c r="AT39" s="20"/>
      <c r="AV39" s="27"/>
      <c r="AW39" s="28"/>
      <c r="AX39" s="16"/>
      <c r="AY39" s="4"/>
      <c r="AZ39" s="4"/>
    </row>
    <row r="40" spans="1:52" ht="12" customHeight="1">
      <c r="A40" s="317">
        <v>36</v>
      </c>
      <c r="B40" s="79" t="s">
        <v>81</v>
      </c>
      <c r="C40" s="79" t="s">
        <v>90</v>
      </c>
      <c r="D40" s="577" t="s">
        <v>346</v>
      </c>
      <c r="E40" s="518"/>
      <c r="F40" s="518"/>
      <c r="G40" s="518"/>
      <c r="H40" s="518"/>
      <c r="I40" s="518"/>
      <c r="J40" s="206">
        <v>15</v>
      </c>
      <c r="K40" s="197"/>
      <c r="L40" s="189">
        <f t="shared" si="4"/>
        <v>15</v>
      </c>
      <c r="M40" s="579" t="s">
        <v>343</v>
      </c>
      <c r="N40" s="580"/>
      <c r="O40" s="580"/>
      <c r="P40" s="580"/>
      <c r="Q40" s="580"/>
      <c r="R40" s="219">
        <v>2</v>
      </c>
      <c r="S40" s="225">
        <v>2</v>
      </c>
      <c r="T40" s="230"/>
      <c r="U40" s="235">
        <f t="shared" si="5"/>
        <v>2</v>
      </c>
      <c r="V40" s="651"/>
      <c r="W40" s="651"/>
      <c r="X40" s="651"/>
      <c r="Y40" s="651"/>
      <c r="Z40" s="651"/>
      <c r="AA40" s="651"/>
      <c r="AB40" s="651"/>
      <c r="AC40" s="651"/>
      <c r="AD40" s="651"/>
      <c r="AE40" s="651"/>
      <c r="AF40" s="651"/>
      <c r="AG40" s="652"/>
      <c r="AH40" s="9">
        <f t="shared" si="3"/>
      </c>
      <c r="AI40" s="12"/>
      <c r="AJ40" s="80"/>
      <c r="AK40" s="339" t="s">
        <v>244</v>
      </c>
      <c r="AL40" s="12"/>
      <c r="AM40" s="12"/>
      <c r="AN40" s="12"/>
      <c r="AO40" s="36"/>
      <c r="AT40" s="20"/>
      <c r="AV40" s="27"/>
      <c r="AW40" s="28"/>
      <c r="AX40" s="16"/>
      <c r="AY40" s="4"/>
      <c r="AZ40" s="4"/>
    </row>
    <row r="41" spans="1:50" ht="12" customHeight="1">
      <c r="A41" s="315">
        <v>37</v>
      </c>
      <c r="B41" s="316" t="s">
        <v>82</v>
      </c>
      <c r="C41" s="316" t="s">
        <v>91</v>
      </c>
      <c r="D41" s="589" t="s">
        <v>347</v>
      </c>
      <c r="E41" s="590"/>
      <c r="F41" s="590"/>
      <c r="G41" s="590"/>
      <c r="H41" s="590"/>
      <c r="I41" s="590"/>
      <c r="J41" s="207">
        <v>5</v>
      </c>
      <c r="K41" s="198"/>
      <c r="L41" s="190">
        <f t="shared" si="4"/>
        <v>5</v>
      </c>
      <c r="M41" s="581" t="s">
        <v>344</v>
      </c>
      <c r="N41" s="582"/>
      <c r="O41" s="582"/>
      <c r="P41" s="582"/>
      <c r="Q41" s="582"/>
      <c r="R41" s="220">
        <v>1</v>
      </c>
      <c r="S41" s="226">
        <v>2</v>
      </c>
      <c r="T41" s="231"/>
      <c r="U41" s="236">
        <f t="shared" si="5"/>
        <v>2</v>
      </c>
      <c r="V41" s="655"/>
      <c r="W41" s="655"/>
      <c r="X41" s="655"/>
      <c r="Y41" s="655"/>
      <c r="Z41" s="655"/>
      <c r="AA41" s="655"/>
      <c r="AB41" s="655"/>
      <c r="AC41" s="655"/>
      <c r="AD41" s="655"/>
      <c r="AE41" s="655"/>
      <c r="AF41" s="655"/>
      <c r="AG41" s="656"/>
      <c r="AH41" s="9">
        <f t="shared" si="3"/>
      </c>
      <c r="AI41" s="12"/>
      <c r="AJ41" s="12"/>
      <c r="AK41" s="339" t="s">
        <v>207</v>
      </c>
      <c r="AL41" s="12"/>
      <c r="AM41" s="12"/>
      <c r="AN41" s="12"/>
      <c r="AO41" s="36"/>
      <c r="AT41" s="20"/>
      <c r="AV41" s="27"/>
      <c r="AW41" s="28"/>
      <c r="AX41" s="12"/>
    </row>
    <row r="42" spans="1:50" ht="12" customHeight="1">
      <c r="A42" s="315">
        <v>38</v>
      </c>
      <c r="B42" s="316" t="s">
        <v>82</v>
      </c>
      <c r="C42" s="316" t="s">
        <v>91</v>
      </c>
      <c r="D42" s="577" t="s">
        <v>348</v>
      </c>
      <c r="E42" s="518"/>
      <c r="F42" s="518"/>
      <c r="G42" s="518"/>
      <c r="H42" s="518"/>
      <c r="I42" s="518"/>
      <c r="J42" s="207">
        <v>10</v>
      </c>
      <c r="K42" s="196"/>
      <c r="L42" s="188">
        <f t="shared" si="4"/>
        <v>10</v>
      </c>
      <c r="M42" s="578"/>
      <c r="N42" s="401"/>
      <c r="O42" s="401"/>
      <c r="P42" s="401"/>
      <c r="Q42" s="401"/>
      <c r="R42" s="218"/>
      <c r="S42" s="224"/>
      <c r="T42" s="229"/>
      <c r="U42" s="234">
        <f t="shared" si="5"/>
      </c>
      <c r="V42" s="621"/>
      <c r="W42" s="621"/>
      <c r="X42" s="621"/>
      <c r="Y42" s="621"/>
      <c r="Z42" s="621"/>
      <c r="AA42" s="621"/>
      <c r="AB42" s="621"/>
      <c r="AC42" s="621"/>
      <c r="AD42" s="621"/>
      <c r="AE42" s="621"/>
      <c r="AF42" s="621"/>
      <c r="AG42" s="622"/>
      <c r="AH42" s="9">
        <f t="shared" si="3"/>
      </c>
      <c r="AI42" s="12"/>
      <c r="AJ42" s="12"/>
      <c r="AK42" s="12"/>
      <c r="AL42" s="12"/>
      <c r="AM42" s="12"/>
      <c r="AN42" s="12"/>
      <c r="AO42" s="36"/>
      <c r="AT42" s="20"/>
      <c r="AV42" s="27"/>
      <c r="AW42" s="28"/>
      <c r="AX42" s="12"/>
    </row>
    <row r="43" spans="1:50" ht="12" customHeight="1">
      <c r="A43" s="315">
        <v>39</v>
      </c>
      <c r="B43" s="316" t="s">
        <v>83</v>
      </c>
      <c r="C43" s="316" t="s">
        <v>92</v>
      </c>
      <c r="D43" s="577" t="s">
        <v>349</v>
      </c>
      <c r="E43" s="518"/>
      <c r="F43" s="518"/>
      <c r="G43" s="518"/>
      <c r="H43" s="518"/>
      <c r="I43" s="518"/>
      <c r="J43" s="205">
        <v>1</v>
      </c>
      <c r="K43" s="196"/>
      <c r="L43" s="188">
        <f t="shared" si="4"/>
        <v>1</v>
      </c>
      <c r="M43" s="578"/>
      <c r="N43" s="401"/>
      <c r="O43" s="401"/>
      <c r="P43" s="401"/>
      <c r="Q43" s="401"/>
      <c r="R43" s="218"/>
      <c r="S43" s="224"/>
      <c r="T43" s="229"/>
      <c r="U43" s="234">
        <f t="shared" si="5"/>
      </c>
      <c r="V43" s="621"/>
      <c r="W43" s="621"/>
      <c r="X43" s="621"/>
      <c r="Y43" s="621"/>
      <c r="Z43" s="621"/>
      <c r="AA43" s="621"/>
      <c r="AB43" s="621"/>
      <c r="AC43" s="621"/>
      <c r="AD43" s="621"/>
      <c r="AE43" s="621"/>
      <c r="AF43" s="621"/>
      <c r="AG43" s="622"/>
      <c r="AH43" s="9">
        <f t="shared" si="3"/>
      </c>
      <c r="AI43" s="12"/>
      <c r="AJ43" s="12"/>
      <c r="AK43" s="12"/>
      <c r="AL43" s="12"/>
      <c r="AM43" s="12"/>
      <c r="AN43" s="12"/>
      <c r="AO43" s="36"/>
      <c r="AT43" s="20"/>
      <c r="AV43" s="27"/>
      <c r="AW43" s="28"/>
      <c r="AX43" s="5"/>
    </row>
    <row r="44" spans="1:50" ht="12" customHeight="1">
      <c r="A44" s="315">
        <v>40</v>
      </c>
      <c r="B44" s="316" t="s">
        <v>83</v>
      </c>
      <c r="C44" s="316" t="s">
        <v>92</v>
      </c>
      <c r="D44" s="577"/>
      <c r="E44" s="518"/>
      <c r="F44" s="518"/>
      <c r="G44" s="518"/>
      <c r="H44" s="518"/>
      <c r="I44" s="518"/>
      <c r="J44" s="205"/>
      <c r="K44" s="196"/>
      <c r="L44" s="188">
        <f t="shared" si="4"/>
      </c>
      <c r="M44" s="578"/>
      <c r="N44" s="401"/>
      <c r="O44" s="401"/>
      <c r="P44" s="401"/>
      <c r="Q44" s="401"/>
      <c r="R44" s="218"/>
      <c r="S44" s="224"/>
      <c r="T44" s="229"/>
      <c r="U44" s="234">
        <f t="shared" si="5"/>
      </c>
      <c r="V44" s="621"/>
      <c r="W44" s="621"/>
      <c r="X44" s="621"/>
      <c r="Y44" s="621"/>
      <c r="Z44" s="621"/>
      <c r="AA44" s="621"/>
      <c r="AB44" s="621"/>
      <c r="AC44" s="621"/>
      <c r="AD44" s="621"/>
      <c r="AE44" s="621"/>
      <c r="AF44" s="621"/>
      <c r="AG44" s="622"/>
      <c r="AH44" s="9">
        <f t="shared" si="3"/>
      </c>
      <c r="AI44" s="12"/>
      <c r="AJ44" s="12"/>
      <c r="AK44" s="12"/>
      <c r="AL44" s="12"/>
      <c r="AM44" s="12"/>
      <c r="AN44" s="12"/>
      <c r="AO44" s="36"/>
      <c r="AT44" s="20"/>
      <c r="AV44" s="27"/>
      <c r="AW44" s="28"/>
      <c r="AX44" s="12"/>
    </row>
    <row r="45" spans="1:50" ht="12" customHeight="1">
      <c r="A45" s="319"/>
      <c r="B45" s="9"/>
      <c r="C45" s="9"/>
      <c r="D45" s="577"/>
      <c r="E45" s="518"/>
      <c r="F45" s="518"/>
      <c r="G45" s="518"/>
      <c r="H45" s="518"/>
      <c r="I45" s="518"/>
      <c r="J45" s="205"/>
      <c r="K45" s="196"/>
      <c r="L45" s="188">
        <f t="shared" si="4"/>
      </c>
      <c r="M45" s="578"/>
      <c r="N45" s="401"/>
      <c r="O45" s="401"/>
      <c r="P45" s="401"/>
      <c r="Q45" s="401"/>
      <c r="R45" s="218"/>
      <c r="S45" s="224"/>
      <c r="T45" s="229"/>
      <c r="U45" s="234">
        <f t="shared" si="5"/>
      </c>
      <c r="V45" s="621"/>
      <c r="W45" s="621"/>
      <c r="X45" s="621"/>
      <c r="Y45" s="621"/>
      <c r="Z45" s="621"/>
      <c r="AA45" s="621"/>
      <c r="AB45" s="621"/>
      <c r="AC45" s="621"/>
      <c r="AD45" s="621"/>
      <c r="AE45" s="621"/>
      <c r="AF45" s="621"/>
      <c r="AG45" s="622"/>
      <c r="AH45" s="9">
        <f t="shared" si="3"/>
      </c>
      <c r="AI45" s="12"/>
      <c r="AJ45" s="12"/>
      <c r="AK45" s="12"/>
      <c r="AL45" s="12"/>
      <c r="AM45" s="12"/>
      <c r="AN45" s="12"/>
      <c r="AO45" s="36"/>
      <c r="AT45" s="20"/>
      <c r="AV45" s="27"/>
      <c r="AW45" s="28"/>
      <c r="AX45" s="12"/>
    </row>
    <row r="46" spans="1:50" ht="12" customHeight="1">
      <c r="A46" s="315" t="s">
        <v>55</v>
      </c>
      <c r="B46" s="320">
        <v>0</v>
      </c>
      <c r="C46" s="320">
        <v>-3</v>
      </c>
      <c r="D46" s="577"/>
      <c r="E46" s="518"/>
      <c r="F46" s="518"/>
      <c r="G46" s="518"/>
      <c r="H46" s="518"/>
      <c r="I46" s="518"/>
      <c r="J46" s="205"/>
      <c r="K46" s="196"/>
      <c r="L46" s="188">
        <f t="shared" si="4"/>
      </c>
      <c r="M46" s="578"/>
      <c r="N46" s="401"/>
      <c r="O46" s="401"/>
      <c r="P46" s="401"/>
      <c r="Q46" s="401"/>
      <c r="R46" s="218" t="s">
        <v>388</v>
      </c>
      <c r="S46" s="224"/>
      <c r="T46" s="229"/>
      <c r="U46" s="234">
        <f t="shared" si="5"/>
      </c>
      <c r="V46" s="621"/>
      <c r="W46" s="621"/>
      <c r="X46" s="621"/>
      <c r="Y46" s="621"/>
      <c r="Z46" s="621"/>
      <c r="AA46" s="621"/>
      <c r="AB46" s="621"/>
      <c r="AC46" s="621"/>
      <c r="AD46" s="621"/>
      <c r="AE46" s="621"/>
      <c r="AF46" s="621"/>
      <c r="AG46" s="622"/>
      <c r="AH46" s="9">
        <f t="shared" si="3"/>
      </c>
      <c r="AI46" s="12"/>
      <c r="AJ46" s="12"/>
      <c r="AK46" s="12"/>
      <c r="AL46" s="12"/>
      <c r="AM46" s="12"/>
      <c r="AN46" s="12"/>
      <c r="AO46" s="36"/>
      <c r="AT46" s="20"/>
      <c r="AV46" s="27"/>
      <c r="AW46" s="28"/>
      <c r="AX46" s="5"/>
    </row>
    <row r="47" spans="1:50" ht="12" customHeight="1">
      <c r="A47" s="315" t="s">
        <v>57</v>
      </c>
      <c r="B47" s="320">
        <v>1</v>
      </c>
      <c r="C47" s="320">
        <v>-2</v>
      </c>
      <c r="D47" s="577"/>
      <c r="E47" s="518"/>
      <c r="F47" s="518"/>
      <c r="G47" s="518"/>
      <c r="H47" s="518"/>
      <c r="I47" s="518"/>
      <c r="J47" s="205"/>
      <c r="K47" s="196"/>
      <c r="L47" s="188">
        <f t="shared" si="4"/>
      </c>
      <c r="M47" s="578" t="s">
        <v>391</v>
      </c>
      <c r="N47" s="401"/>
      <c r="O47" s="401"/>
      <c r="P47" s="401"/>
      <c r="Q47" s="401"/>
      <c r="R47" s="218">
        <v>15</v>
      </c>
      <c r="S47" s="224">
        <v>-10</v>
      </c>
      <c r="T47" s="229">
        <v>-0.5</v>
      </c>
      <c r="U47" s="234">
        <f t="shared" si="5"/>
        <v>-5</v>
      </c>
      <c r="V47" s="621"/>
      <c r="W47" s="621"/>
      <c r="X47" s="621"/>
      <c r="Y47" s="621"/>
      <c r="Z47" s="621"/>
      <c r="AA47" s="621"/>
      <c r="AB47" s="621"/>
      <c r="AC47" s="621"/>
      <c r="AD47" s="621"/>
      <c r="AE47" s="621"/>
      <c r="AF47" s="621"/>
      <c r="AG47" s="622"/>
      <c r="AH47" s="9">
        <f t="shared" si="3"/>
      </c>
      <c r="AI47" s="12"/>
      <c r="AJ47" s="16"/>
      <c r="AK47" s="16"/>
      <c r="AL47" s="12"/>
      <c r="AM47" s="12"/>
      <c r="AN47" s="12"/>
      <c r="AO47" s="36"/>
      <c r="AT47" s="20"/>
      <c r="AV47" s="27"/>
      <c r="AW47" s="28"/>
      <c r="AX47" s="12"/>
    </row>
    <row r="48" spans="1:50" ht="12" customHeight="1">
      <c r="A48" s="315" t="s">
        <v>58</v>
      </c>
      <c r="B48" s="320">
        <v>2</v>
      </c>
      <c r="C48" s="320">
        <v>-1</v>
      </c>
      <c r="D48" s="577"/>
      <c r="E48" s="518"/>
      <c r="F48" s="518"/>
      <c r="G48" s="518"/>
      <c r="H48" s="518"/>
      <c r="I48" s="518"/>
      <c r="J48" s="205"/>
      <c r="K48" s="196"/>
      <c r="L48" s="188">
        <f t="shared" si="4"/>
      </c>
      <c r="M48" s="578" t="s">
        <v>390</v>
      </c>
      <c r="N48" s="401"/>
      <c r="O48" s="401"/>
      <c r="P48" s="401"/>
      <c r="Q48" s="401"/>
      <c r="R48" s="218">
        <v>15</v>
      </c>
      <c r="S48" s="224">
        <v>-5</v>
      </c>
      <c r="T48" s="229">
        <v>-0.5</v>
      </c>
      <c r="U48" s="234">
        <f t="shared" si="5"/>
        <v>-2</v>
      </c>
      <c r="V48" s="621"/>
      <c r="W48" s="621"/>
      <c r="X48" s="621"/>
      <c r="Y48" s="621"/>
      <c r="Z48" s="621"/>
      <c r="AA48" s="621"/>
      <c r="AB48" s="621"/>
      <c r="AC48" s="621"/>
      <c r="AD48" s="621"/>
      <c r="AE48" s="621"/>
      <c r="AF48" s="621"/>
      <c r="AG48" s="622"/>
      <c r="AH48" s="9">
        <f t="shared" si="3"/>
      </c>
      <c r="AI48" s="12"/>
      <c r="AL48" s="20"/>
      <c r="AM48" s="12"/>
      <c r="AO48" s="36"/>
      <c r="AT48" s="20"/>
      <c r="AV48" s="27"/>
      <c r="AW48" s="28"/>
      <c r="AX48" s="12"/>
    </row>
    <row r="49" spans="1:50" ht="12" customHeight="1">
      <c r="A49" s="315" t="s">
        <v>56</v>
      </c>
      <c r="B49" s="320">
        <v>3</v>
      </c>
      <c r="C49" s="320">
        <v>0</v>
      </c>
      <c r="D49" s="577"/>
      <c r="E49" s="518"/>
      <c r="F49" s="518"/>
      <c r="G49" s="518"/>
      <c r="H49" s="518"/>
      <c r="I49" s="518"/>
      <c r="J49" s="205"/>
      <c r="K49" s="196"/>
      <c r="L49" s="188">
        <f t="shared" si="4"/>
      </c>
      <c r="M49" s="578" t="s">
        <v>387</v>
      </c>
      <c r="N49" s="401"/>
      <c r="O49" s="401"/>
      <c r="P49" s="401"/>
      <c r="Q49" s="401"/>
      <c r="R49" s="218">
        <v>15</v>
      </c>
      <c r="S49" s="224">
        <v>-15</v>
      </c>
      <c r="T49" s="229">
        <v>-0.5</v>
      </c>
      <c r="U49" s="234">
        <f t="shared" si="5"/>
        <v>-7</v>
      </c>
      <c r="V49" s="621"/>
      <c r="W49" s="621"/>
      <c r="X49" s="621"/>
      <c r="Y49" s="621"/>
      <c r="Z49" s="621"/>
      <c r="AA49" s="621"/>
      <c r="AB49" s="621"/>
      <c r="AC49" s="621"/>
      <c r="AD49" s="621"/>
      <c r="AE49" s="621"/>
      <c r="AF49" s="621"/>
      <c r="AG49" s="622"/>
      <c r="AH49" s="9">
        <f t="shared" si="3"/>
      </c>
      <c r="AI49" s="12"/>
      <c r="AM49" s="12"/>
      <c r="AO49" s="10"/>
      <c r="AT49" s="20"/>
      <c r="AV49" s="27"/>
      <c r="AW49" s="28"/>
      <c r="AX49" s="5"/>
    </row>
    <row r="50" spans="1:50" ht="12" customHeight="1">
      <c r="A50" s="319"/>
      <c r="B50" s="9"/>
      <c r="C50" s="9"/>
      <c r="D50" s="585"/>
      <c r="E50" s="586"/>
      <c r="F50" s="586"/>
      <c r="G50" s="586"/>
      <c r="H50" s="586"/>
      <c r="I50" s="586"/>
      <c r="J50" s="206"/>
      <c r="K50" s="197"/>
      <c r="L50" s="189">
        <f t="shared" si="4"/>
      </c>
      <c r="M50" s="579" t="s">
        <v>389</v>
      </c>
      <c r="N50" s="580"/>
      <c r="O50" s="580"/>
      <c r="P50" s="580"/>
      <c r="Q50" s="580"/>
      <c r="R50" s="219">
        <v>15</v>
      </c>
      <c r="S50" s="225">
        <v>-10</v>
      </c>
      <c r="T50" s="230">
        <v>-0.5</v>
      </c>
      <c r="U50" s="235">
        <f t="shared" si="5"/>
        <v>-5</v>
      </c>
      <c r="V50" s="651"/>
      <c r="W50" s="651"/>
      <c r="X50" s="651"/>
      <c r="Y50" s="651"/>
      <c r="Z50" s="651"/>
      <c r="AA50" s="651"/>
      <c r="AB50" s="651"/>
      <c r="AC50" s="651"/>
      <c r="AD50" s="651"/>
      <c r="AE50" s="651"/>
      <c r="AF50" s="651"/>
      <c r="AG50" s="652"/>
      <c r="AH50" s="9">
        <f t="shared" si="3"/>
      </c>
      <c r="AI50" s="39"/>
      <c r="AK50" s="4"/>
      <c r="AL50" s="4"/>
      <c r="AM50" s="4"/>
      <c r="AN50" s="4"/>
      <c r="AO50" s="4"/>
      <c r="AT50" s="20"/>
      <c r="AV50" s="27"/>
      <c r="AW50" s="28"/>
      <c r="AX50" s="12"/>
    </row>
    <row r="51" spans="1:50" ht="12" customHeight="1">
      <c r="A51" s="319"/>
      <c r="B51" s="9"/>
      <c r="C51" s="9"/>
      <c r="D51" s="626" t="s">
        <v>214</v>
      </c>
      <c r="E51" s="610"/>
      <c r="F51" s="610"/>
      <c r="G51" s="610"/>
      <c r="H51" s="610"/>
      <c r="I51" s="610"/>
      <c r="J51" s="207">
        <v>-10</v>
      </c>
      <c r="K51" s="198"/>
      <c r="L51" s="190">
        <f t="shared" si="4"/>
        <v>-10</v>
      </c>
      <c r="M51" s="581" t="s">
        <v>338</v>
      </c>
      <c r="N51" s="582"/>
      <c r="O51" s="582"/>
      <c r="P51" s="582"/>
      <c r="Q51" s="582"/>
      <c r="R51" s="221"/>
      <c r="S51" s="227">
        <v>-10</v>
      </c>
      <c r="T51" s="232">
        <v>1</v>
      </c>
      <c r="U51" s="236">
        <f t="shared" si="5"/>
        <v>-20</v>
      </c>
      <c r="V51" s="655" t="s">
        <v>233</v>
      </c>
      <c r="W51" s="655"/>
      <c r="X51" s="655"/>
      <c r="Y51" s="655"/>
      <c r="Z51" s="655"/>
      <c r="AA51" s="655"/>
      <c r="AB51" s="655"/>
      <c r="AC51" s="655"/>
      <c r="AD51" s="655"/>
      <c r="AE51" s="655"/>
      <c r="AF51" s="655"/>
      <c r="AG51" s="656"/>
      <c r="AH51" s="9">
        <f t="shared" si="3"/>
      </c>
      <c r="AI51" s="12"/>
      <c r="AT51" s="20"/>
      <c r="AV51" s="27"/>
      <c r="AW51" s="28"/>
      <c r="AX51" s="12"/>
    </row>
    <row r="52" spans="1:50" ht="12" customHeight="1">
      <c r="A52" s="319"/>
      <c r="B52" s="9"/>
      <c r="C52" s="9"/>
      <c r="D52" s="577" t="s">
        <v>205</v>
      </c>
      <c r="E52" s="518"/>
      <c r="F52" s="518"/>
      <c r="G52" s="518"/>
      <c r="H52" s="518"/>
      <c r="I52" s="518"/>
      <c r="J52" s="205">
        <v>-15</v>
      </c>
      <c r="K52" s="196">
        <v>-0.5</v>
      </c>
      <c r="L52" s="188">
        <f t="shared" si="4"/>
        <v>-7</v>
      </c>
      <c r="M52" s="578" t="s">
        <v>213</v>
      </c>
      <c r="N52" s="401"/>
      <c r="O52" s="401"/>
      <c r="P52" s="401"/>
      <c r="Q52" s="401"/>
      <c r="R52" s="218">
        <v>1</v>
      </c>
      <c r="S52" s="224">
        <v>-3</v>
      </c>
      <c r="T52" s="229"/>
      <c r="U52" s="234">
        <f t="shared" si="5"/>
        <v>-3</v>
      </c>
      <c r="V52" s="621"/>
      <c r="W52" s="621"/>
      <c r="X52" s="621"/>
      <c r="Y52" s="621"/>
      <c r="Z52" s="621"/>
      <c r="AA52" s="621"/>
      <c r="AB52" s="621"/>
      <c r="AC52" s="621"/>
      <c r="AD52" s="621"/>
      <c r="AE52" s="621"/>
      <c r="AF52" s="621"/>
      <c r="AG52" s="622"/>
      <c r="AH52" s="9">
        <f t="shared" si="3"/>
      </c>
      <c r="AI52" s="69"/>
      <c r="AV52" s="27"/>
      <c r="AW52" s="28"/>
      <c r="AX52" s="12"/>
    </row>
    <row r="53" spans="1:50" ht="12" customHeight="1">
      <c r="A53" s="319"/>
      <c r="B53" s="9"/>
      <c r="C53" s="9"/>
      <c r="D53" s="577" t="s">
        <v>352</v>
      </c>
      <c r="E53" s="518"/>
      <c r="F53" s="518"/>
      <c r="G53" s="518"/>
      <c r="H53" s="518"/>
      <c r="I53" s="598"/>
      <c r="J53" s="205">
        <v>-50</v>
      </c>
      <c r="K53" s="196"/>
      <c r="L53" s="188">
        <f t="shared" si="4"/>
        <v>-50</v>
      </c>
      <c r="M53" s="578" t="s">
        <v>356</v>
      </c>
      <c r="N53" s="401"/>
      <c r="O53" s="401"/>
      <c r="P53" s="401"/>
      <c r="Q53" s="401"/>
      <c r="R53" s="218"/>
      <c r="S53" s="224">
        <v>-1</v>
      </c>
      <c r="T53" s="229"/>
      <c r="U53" s="234">
        <f t="shared" si="5"/>
        <v>-1</v>
      </c>
      <c r="V53" s="621"/>
      <c r="W53" s="621"/>
      <c r="X53" s="621"/>
      <c r="Y53" s="621"/>
      <c r="Z53" s="621"/>
      <c r="AA53" s="621"/>
      <c r="AB53" s="621"/>
      <c r="AC53" s="621"/>
      <c r="AD53" s="621"/>
      <c r="AE53" s="621"/>
      <c r="AF53" s="621"/>
      <c r="AG53" s="622"/>
      <c r="AH53" s="1"/>
      <c r="AI53" s="70"/>
      <c r="AP53" s="6"/>
      <c r="AV53" s="27"/>
      <c r="AW53" s="28"/>
      <c r="AX53" s="12"/>
    </row>
    <row r="54" spans="1:50" ht="12" customHeight="1">
      <c r="A54" s="319"/>
      <c r="B54" s="9"/>
      <c r="C54" s="9"/>
      <c r="D54" s="577" t="s">
        <v>351</v>
      </c>
      <c r="E54" s="518"/>
      <c r="F54" s="518"/>
      <c r="G54" s="518"/>
      <c r="H54" s="518"/>
      <c r="I54" s="598"/>
      <c r="J54" s="205">
        <v>-10</v>
      </c>
      <c r="K54" s="196"/>
      <c r="L54" s="188">
        <f t="shared" si="4"/>
        <v>-10</v>
      </c>
      <c r="M54" s="578"/>
      <c r="N54" s="401"/>
      <c r="O54" s="401"/>
      <c r="P54" s="401"/>
      <c r="Q54" s="401"/>
      <c r="R54" s="218"/>
      <c r="S54" s="224"/>
      <c r="T54" s="229"/>
      <c r="U54" s="234">
        <f t="shared" si="5"/>
      </c>
      <c r="V54" s="621"/>
      <c r="W54" s="621"/>
      <c r="X54" s="621"/>
      <c r="Y54" s="621"/>
      <c r="Z54" s="621"/>
      <c r="AA54" s="621"/>
      <c r="AB54" s="621"/>
      <c r="AC54" s="621"/>
      <c r="AD54" s="621"/>
      <c r="AE54" s="621"/>
      <c r="AF54" s="621"/>
      <c r="AG54" s="622"/>
      <c r="AH54" s="9">
        <f>IF(AB54="体力",$E$7,IF(AB54="敏捷",$E$9,IF(AB54="知力",$E$11,IF(AB54="生命",$E$13,IF(AB54="意志",$K$9,IF(AB54="知覚",$K$11,""))))))</f>
      </c>
      <c r="AI54" s="69"/>
      <c r="AN54" s="4"/>
      <c r="AO54" s="4"/>
      <c r="AV54" s="27"/>
      <c r="AW54" s="28"/>
      <c r="AX54" s="12"/>
    </row>
    <row r="55" spans="1:50" ht="12" customHeight="1" thickBot="1">
      <c r="A55" s="319"/>
      <c r="B55" s="9"/>
      <c r="C55" s="9"/>
      <c r="D55" s="577" t="s">
        <v>353</v>
      </c>
      <c r="E55" s="518"/>
      <c r="F55" s="518"/>
      <c r="G55" s="518"/>
      <c r="H55" s="518"/>
      <c r="I55" s="598"/>
      <c r="J55" s="205">
        <v>-1</v>
      </c>
      <c r="K55" s="196"/>
      <c r="L55" s="188">
        <f t="shared" si="4"/>
        <v>-1</v>
      </c>
      <c r="M55" s="649"/>
      <c r="N55" s="650"/>
      <c r="O55" s="650"/>
      <c r="P55" s="650"/>
      <c r="Q55" s="650"/>
      <c r="R55" s="305"/>
      <c r="S55" s="303"/>
      <c r="T55" s="304"/>
      <c r="U55" s="302">
        <f t="shared" si="5"/>
      </c>
      <c r="V55" s="658"/>
      <c r="W55" s="658"/>
      <c r="X55" s="658"/>
      <c r="Y55" s="658"/>
      <c r="Z55" s="658"/>
      <c r="AA55" s="658"/>
      <c r="AB55" s="658"/>
      <c r="AC55" s="658"/>
      <c r="AD55" s="658"/>
      <c r="AE55" s="658"/>
      <c r="AF55" s="658"/>
      <c r="AG55" s="659"/>
      <c r="AH55" s="9">
        <f>IF(AB55="体力",$E$7,IF(AB55="敏捷",$E$9,IF(AB55="知力",$E$11,IF(AB55="生命",$E$13,IF(AB55="意志",$K$9,IF(AB55="知覚",$K$11,""))))))</f>
      </c>
      <c r="AI55" s="12"/>
      <c r="AN55" s="4"/>
      <c r="AO55" s="4"/>
      <c r="AV55" s="27"/>
      <c r="AW55" s="28"/>
      <c r="AX55" s="12"/>
    </row>
    <row r="56" spans="1:53" ht="12" customHeight="1" thickTop="1">
      <c r="A56" s="319"/>
      <c r="B56" s="9"/>
      <c r="C56" s="9"/>
      <c r="D56" s="577" t="s">
        <v>355</v>
      </c>
      <c r="E56" s="518"/>
      <c r="F56" s="518"/>
      <c r="G56" s="518"/>
      <c r="H56" s="518"/>
      <c r="I56" s="598"/>
      <c r="J56" s="205">
        <v>-1</v>
      </c>
      <c r="K56" s="196"/>
      <c r="L56" s="188">
        <f t="shared" si="4"/>
        <v>-1</v>
      </c>
      <c r="M56" s="158" t="s">
        <v>108</v>
      </c>
      <c r="N56" s="153"/>
      <c r="O56" s="265"/>
      <c r="P56" s="499" t="s">
        <v>109</v>
      </c>
      <c r="Q56" s="500"/>
      <c r="R56" s="501"/>
      <c r="S56" s="499" t="s">
        <v>110</v>
      </c>
      <c r="T56" s="516"/>
      <c r="U56" s="154" t="s">
        <v>29</v>
      </c>
      <c r="V56" s="653" t="s">
        <v>113</v>
      </c>
      <c r="W56" s="654"/>
      <c r="X56" s="623"/>
      <c r="Y56" s="623"/>
      <c r="Z56" s="623"/>
      <c r="AA56" s="623"/>
      <c r="AB56" s="623"/>
      <c r="AC56" s="623"/>
      <c r="AD56" s="623"/>
      <c r="AE56" s="623"/>
      <c r="AF56" s="623"/>
      <c r="AG56" s="624"/>
      <c r="AH56" s="9">
        <f>IF(AB56="体力",$E$7,IF(AB56="敏捷",$E$9,IF(AB56="知力",$E$11,IF(AB56="生命",$E$13,IF(AB56="意志",$K$9,IF(AB56="知覚",$K$11,""))))))</f>
      </c>
      <c r="AI56" s="12"/>
      <c r="AN56" s="4"/>
      <c r="AO56" s="4"/>
      <c r="AS56" s="3"/>
      <c r="AT56" s="3"/>
      <c r="AV56" s="27"/>
      <c r="AW56" s="28"/>
      <c r="AX56" s="12"/>
      <c r="AZ56" s="4"/>
      <c r="BA56" s="4"/>
    </row>
    <row r="57" spans="1:34" ht="12" customHeight="1">
      <c r="A57" s="319"/>
      <c r="B57" s="9"/>
      <c r="C57" s="9"/>
      <c r="D57" s="577" t="s">
        <v>392</v>
      </c>
      <c r="E57" s="518"/>
      <c r="F57" s="518"/>
      <c r="G57" s="518"/>
      <c r="H57" s="518"/>
      <c r="I57" s="518"/>
      <c r="J57" s="205">
        <v>0</v>
      </c>
      <c r="K57" s="196"/>
      <c r="L57" s="188">
        <f t="shared" si="4"/>
        <v>0</v>
      </c>
      <c r="M57" s="386" t="s">
        <v>141</v>
      </c>
      <c r="N57" s="387"/>
      <c r="O57" s="388"/>
      <c r="P57" s="414" t="s">
        <v>56</v>
      </c>
      <c r="Q57" s="414"/>
      <c r="R57" s="415"/>
      <c r="S57" s="414" t="s">
        <v>142</v>
      </c>
      <c r="T57" s="565"/>
      <c r="U57" s="131">
        <f>VLOOKUP(P57,$A$46:$C$49,3,FALSE)</f>
        <v>0</v>
      </c>
      <c r="V57" s="645"/>
      <c r="W57" s="518"/>
      <c r="X57" s="518"/>
      <c r="Y57" s="518"/>
      <c r="Z57" s="518"/>
      <c r="AA57" s="518"/>
      <c r="AB57" s="518"/>
      <c r="AC57" s="518"/>
      <c r="AD57" s="518"/>
      <c r="AE57" s="518"/>
      <c r="AF57" s="518"/>
      <c r="AG57" s="519"/>
      <c r="AH57" s="9">
        <f>IF(AB57="体力",$E$7,IF(AB57="敏捷",$E$9,IF(AB57="知力",$E$11,IF(AB57="生命",$E$13,IF(AB57="意志",$K$9,IF(AB57="知覚",$K$11,""))))))</f>
      </c>
    </row>
    <row r="58" spans="1:34" ht="12" customHeight="1">
      <c r="A58" s="319"/>
      <c r="B58" s="9"/>
      <c r="C58" s="9"/>
      <c r="D58" s="577"/>
      <c r="E58" s="518"/>
      <c r="F58" s="518"/>
      <c r="G58" s="518"/>
      <c r="H58" s="518"/>
      <c r="I58" s="518"/>
      <c r="J58" s="205"/>
      <c r="K58" s="196"/>
      <c r="L58" s="188">
        <f t="shared" si="4"/>
      </c>
      <c r="M58" s="393" t="s">
        <v>115</v>
      </c>
      <c r="N58" s="440"/>
      <c r="O58" s="441"/>
      <c r="P58" s="417" t="s">
        <v>55</v>
      </c>
      <c r="Q58" s="417"/>
      <c r="R58" s="418"/>
      <c r="S58" s="417" t="s">
        <v>55</v>
      </c>
      <c r="T58" s="419"/>
      <c r="U58" s="132">
        <f>IF(OR(P58="",S58=""),"",VLOOKUP(P58,$A$46:$C$49,2,FALSE)+VLOOKUP(S58,$A$46:$C$49,2,FALSE))</f>
        <v>0</v>
      </c>
      <c r="V58" s="645"/>
      <c r="W58" s="518"/>
      <c r="X58" s="518"/>
      <c r="Y58" s="518"/>
      <c r="Z58" s="518"/>
      <c r="AA58" s="518"/>
      <c r="AB58" s="518"/>
      <c r="AC58" s="518"/>
      <c r="AD58" s="518"/>
      <c r="AE58" s="518"/>
      <c r="AF58" s="518"/>
      <c r="AG58" s="519"/>
      <c r="AH58" s="7"/>
    </row>
    <row r="59" spans="1:34" ht="12" customHeight="1">
      <c r="A59" s="319"/>
      <c r="B59" s="9"/>
      <c r="C59" s="9"/>
      <c r="D59" s="577"/>
      <c r="E59" s="518"/>
      <c r="F59" s="518"/>
      <c r="G59" s="518"/>
      <c r="H59" s="518"/>
      <c r="I59" s="518"/>
      <c r="J59" s="205"/>
      <c r="K59" s="196"/>
      <c r="L59" s="188">
        <f t="shared" si="4"/>
      </c>
      <c r="M59" s="393"/>
      <c r="N59" s="440"/>
      <c r="O59" s="441"/>
      <c r="P59" s="417"/>
      <c r="Q59" s="417"/>
      <c r="R59" s="418"/>
      <c r="S59" s="417"/>
      <c r="T59" s="419"/>
      <c r="U59" s="132">
        <f>IF(OR(P59="",S59=""),"",VLOOKUP(P59,$A$46:$C$49,2,FALSE)+VLOOKUP(S59,$A$46:$C$49,2,FALSE))</f>
      </c>
      <c r="V59" s="645"/>
      <c r="W59" s="518"/>
      <c r="X59" s="518"/>
      <c r="Y59" s="518"/>
      <c r="Z59" s="518"/>
      <c r="AA59" s="518"/>
      <c r="AB59" s="518"/>
      <c r="AC59" s="518"/>
      <c r="AD59" s="518"/>
      <c r="AE59" s="518"/>
      <c r="AF59" s="518"/>
      <c r="AG59" s="519"/>
      <c r="AH59" s="7"/>
    </row>
    <row r="60" spans="1:34" ht="12" customHeight="1" thickBot="1">
      <c r="A60" s="321" t="s">
        <v>354</v>
      </c>
      <c r="B60" s="322"/>
      <c r="C60" s="322"/>
      <c r="D60" s="625"/>
      <c r="E60" s="520"/>
      <c r="F60" s="520"/>
      <c r="G60" s="520"/>
      <c r="H60" s="520"/>
      <c r="I60" s="520"/>
      <c r="J60" s="323"/>
      <c r="K60" s="199"/>
      <c r="L60" s="191">
        <f t="shared" si="4"/>
      </c>
      <c r="M60" s="628"/>
      <c r="N60" s="629"/>
      <c r="O60" s="630"/>
      <c r="P60" s="631"/>
      <c r="Q60" s="631"/>
      <c r="R60" s="632"/>
      <c r="S60" s="631"/>
      <c r="T60" s="633"/>
      <c r="U60" s="172">
        <f>IF(OR(P60="",S60=""),"",VLOOKUP(P60,$A$46:$C$49,2,FALSE)+VLOOKUP(S60,$A$46:$C$49,2,FALSE))</f>
      </c>
      <c r="V60" s="646"/>
      <c r="W60" s="647"/>
      <c r="X60" s="647"/>
      <c r="Y60" s="647"/>
      <c r="Z60" s="647"/>
      <c r="AA60" s="647"/>
      <c r="AB60" s="647"/>
      <c r="AC60" s="647"/>
      <c r="AD60" s="647"/>
      <c r="AE60" s="647"/>
      <c r="AF60" s="647"/>
      <c r="AG60" s="648"/>
      <c r="AH60" s="96"/>
    </row>
    <row r="61" spans="1:33" ht="12.75" customHeight="1">
      <c r="A61" s="13"/>
      <c r="B61" s="13"/>
      <c r="C61" s="13"/>
      <c r="D61" s="42"/>
      <c r="E61" s="42"/>
      <c r="F61" s="42"/>
      <c r="G61" s="42"/>
      <c r="H61" s="42"/>
      <c r="I61" s="42"/>
      <c r="J61" s="200"/>
      <c r="K61" s="306"/>
      <c r="L61" s="307"/>
      <c r="M61" s="42"/>
      <c r="N61" s="42"/>
      <c r="O61" s="42"/>
      <c r="P61" s="42"/>
      <c r="Q61" s="42"/>
      <c r="R61" s="42"/>
      <c r="S61" s="200"/>
      <c r="T61" s="306"/>
      <c r="U61" s="307"/>
      <c r="V61" s="42"/>
      <c r="W61" s="42"/>
      <c r="X61" s="42"/>
      <c r="Y61" s="42"/>
      <c r="Z61" s="42"/>
      <c r="AA61" s="42"/>
      <c r="AB61" s="308"/>
      <c r="AC61" s="308"/>
      <c r="AD61" s="309"/>
      <c r="AE61" s="309"/>
      <c r="AF61" s="310"/>
      <c r="AG61" s="307"/>
    </row>
    <row r="62" spans="1:4" ht="12.75" customHeight="1">
      <c r="A62" s="13"/>
      <c r="B62" s="13"/>
      <c r="C62" s="13"/>
      <c r="D62" s="102" t="s">
        <v>188</v>
      </c>
    </row>
    <row r="63" spans="1:30" ht="12.75" customHeight="1">
      <c r="A63" s="13"/>
      <c r="B63" s="13"/>
      <c r="C63" s="13"/>
      <c r="AB63" s="15"/>
      <c r="AC63" s="15"/>
      <c r="AD63" s="15"/>
    </row>
    <row r="64" spans="1:30" ht="12.75" customHeight="1">
      <c r="A64" s="13"/>
      <c r="B64" s="13"/>
      <c r="C64" s="13"/>
      <c r="D64" s="99" t="s">
        <v>310</v>
      </c>
      <c r="AB64" s="15"/>
      <c r="AC64" s="15"/>
      <c r="AD64" s="15"/>
    </row>
    <row r="65" spans="1:30" ht="12.75" customHeight="1">
      <c r="A65" s="13"/>
      <c r="B65" s="13"/>
      <c r="C65" s="13"/>
      <c r="D65" s="100" t="s">
        <v>189</v>
      </c>
      <c r="AB65" s="15"/>
      <c r="AC65" s="15"/>
      <c r="AD65" s="15"/>
    </row>
    <row r="66" spans="1:30" ht="12.75" customHeight="1">
      <c r="A66" s="13"/>
      <c r="B66" s="13"/>
      <c r="C66" s="13"/>
      <c r="D66" s="100" t="s">
        <v>311</v>
      </c>
      <c r="AB66" s="15"/>
      <c r="AC66" s="15"/>
      <c r="AD66" s="15"/>
    </row>
    <row r="67" spans="1:4" ht="12.75" customHeight="1">
      <c r="A67" s="13"/>
      <c r="B67" s="13"/>
      <c r="C67" s="13"/>
      <c r="D67" s="100" t="s">
        <v>312</v>
      </c>
    </row>
    <row r="68" spans="1:4" ht="12.75" customHeight="1">
      <c r="A68" s="13"/>
      <c r="B68" s="13"/>
      <c r="C68" s="13"/>
      <c r="D68" s="100" t="s">
        <v>314</v>
      </c>
    </row>
    <row r="69" spans="1:4" ht="12.75" customHeight="1">
      <c r="A69" s="13"/>
      <c r="B69" s="13"/>
      <c r="C69" s="13"/>
      <c r="D69" s="100" t="s">
        <v>315</v>
      </c>
    </row>
    <row r="70" spans="1:4" ht="12.75" customHeight="1">
      <c r="A70" s="13"/>
      <c r="B70" s="13"/>
      <c r="C70" s="13"/>
      <c r="D70" s="100" t="s">
        <v>316</v>
      </c>
    </row>
    <row r="71" spans="1:4" ht="13.5" customHeight="1">
      <c r="A71" s="13"/>
      <c r="B71" s="13"/>
      <c r="C71" s="13"/>
      <c r="D71" s="100" t="s">
        <v>317</v>
      </c>
    </row>
    <row r="72" spans="1:7" ht="15" customHeight="1">
      <c r="A72" s="13"/>
      <c r="B72" s="13"/>
      <c r="C72" s="13"/>
      <c r="D72" s="100" t="s">
        <v>318</v>
      </c>
      <c r="G72" s="2"/>
    </row>
    <row r="73" spans="1:7" ht="15" customHeight="1">
      <c r="A73" s="13"/>
      <c r="B73" s="13"/>
      <c r="C73" s="13"/>
      <c r="G73" s="2"/>
    </row>
    <row r="74" spans="1:7" ht="15" customHeight="1">
      <c r="A74" s="13"/>
      <c r="B74" s="13"/>
      <c r="C74" s="13"/>
      <c r="D74" s="99" t="s">
        <v>302</v>
      </c>
      <c r="G74" s="2"/>
    </row>
    <row r="75" spans="1:7" ht="15" customHeight="1">
      <c r="A75" s="13"/>
      <c r="B75" s="13"/>
      <c r="C75" s="13"/>
      <c r="D75" s="100" t="s">
        <v>303</v>
      </c>
      <c r="G75" s="2"/>
    </row>
    <row r="76" spans="1:7" ht="15" customHeight="1">
      <c r="A76" s="13"/>
      <c r="B76" s="13"/>
      <c r="C76" s="13"/>
      <c r="D76" s="100" t="s">
        <v>304</v>
      </c>
      <c r="G76" s="2"/>
    </row>
    <row r="77" spans="1:7" ht="15" customHeight="1">
      <c r="A77" s="13"/>
      <c r="B77" s="13"/>
      <c r="C77" s="13"/>
      <c r="D77" s="100" t="s">
        <v>305</v>
      </c>
      <c r="G77" s="2"/>
    </row>
    <row r="78" spans="1:4" ht="15" customHeight="1">
      <c r="A78" s="13"/>
      <c r="B78" s="13"/>
      <c r="C78" s="13"/>
      <c r="D78" s="103" t="s">
        <v>306</v>
      </c>
    </row>
    <row r="79" spans="1:4" ht="15" customHeight="1">
      <c r="A79" s="13"/>
      <c r="B79" s="13"/>
      <c r="C79" s="13"/>
      <c r="D79" s="100" t="s">
        <v>307</v>
      </c>
    </row>
    <row r="80" spans="1:4" ht="15" customHeight="1">
      <c r="A80" s="13"/>
      <c r="B80" s="13"/>
      <c r="C80" s="13"/>
      <c r="D80" s="100" t="s">
        <v>308</v>
      </c>
    </row>
    <row r="81" spans="1:4" ht="15" customHeight="1">
      <c r="A81" s="13"/>
      <c r="B81" s="13"/>
      <c r="C81" s="13"/>
      <c r="D81" s="100" t="s">
        <v>309</v>
      </c>
    </row>
    <row r="82" spans="1:3" ht="15" customHeight="1">
      <c r="A82" s="13"/>
      <c r="B82" s="13"/>
      <c r="C82" s="13"/>
    </row>
    <row r="83" spans="1:3" ht="15" customHeight="1">
      <c r="A83" s="13"/>
      <c r="B83" s="13"/>
      <c r="C83" s="13"/>
    </row>
    <row r="84" spans="1:3" ht="15" customHeight="1">
      <c r="A84" s="13"/>
      <c r="B84" s="13"/>
      <c r="C84" s="13"/>
    </row>
    <row r="85" spans="1:3" ht="15" customHeight="1">
      <c r="A85" s="13"/>
      <c r="B85" s="13"/>
      <c r="C85" s="13"/>
    </row>
    <row r="86" spans="1:3" ht="15" customHeight="1">
      <c r="A86" s="13"/>
      <c r="B86" s="13"/>
      <c r="C86" s="13"/>
    </row>
    <row r="87" spans="1:3" ht="15" customHeight="1">
      <c r="A87" s="13"/>
      <c r="B87" s="13"/>
      <c r="C87" s="13"/>
    </row>
    <row r="88" spans="1:3" ht="15" customHeight="1">
      <c r="A88" s="13"/>
      <c r="B88" s="13"/>
      <c r="C88" s="13"/>
    </row>
    <row r="89" spans="1:3" ht="15" customHeight="1">
      <c r="A89" s="13"/>
      <c r="B89" s="13"/>
      <c r="C89" s="13"/>
    </row>
    <row r="90" spans="1:3" ht="15" customHeight="1">
      <c r="A90" s="13"/>
      <c r="B90" s="13"/>
      <c r="C90" s="13"/>
    </row>
    <row r="91" spans="1:3" ht="15" customHeight="1">
      <c r="A91" s="13"/>
      <c r="B91" s="13"/>
      <c r="C91" s="13"/>
    </row>
    <row r="92" spans="1:3" ht="15" customHeight="1">
      <c r="A92" s="13"/>
      <c r="B92" s="13"/>
      <c r="C92" s="13"/>
    </row>
    <row r="93" spans="1:3" ht="15" customHeight="1">
      <c r="A93" s="13"/>
      <c r="B93" s="13"/>
      <c r="C93" s="13"/>
    </row>
    <row r="94" spans="1:3" ht="15" customHeight="1">
      <c r="A94" s="13"/>
      <c r="B94" s="13"/>
      <c r="C94" s="13"/>
    </row>
    <row r="95" spans="1:3" ht="15" customHeight="1">
      <c r="A95" s="13"/>
      <c r="B95" s="13"/>
      <c r="C95" s="13"/>
    </row>
    <row r="96" spans="1:3" ht="15" customHeight="1">
      <c r="A96" s="13"/>
      <c r="B96" s="13"/>
      <c r="C96" s="13"/>
    </row>
  </sheetData>
  <sheetProtection formatColumns="0" formatRows="0"/>
  <mergeCells count="212">
    <mergeCell ref="M44:Q44"/>
    <mergeCell ref="M42:Q42"/>
    <mergeCell ref="V46:AG46"/>
    <mergeCell ref="V47:AG47"/>
    <mergeCell ref="V35:AG35"/>
    <mergeCell ref="V36:AG36"/>
    <mergeCell ref="V43:AG43"/>
    <mergeCell ref="M38:Q38"/>
    <mergeCell ref="M35:Q35"/>
    <mergeCell ref="V40:AG40"/>
    <mergeCell ref="M34:Q34"/>
    <mergeCell ref="P28:AC28"/>
    <mergeCell ref="P29:AC29"/>
    <mergeCell ref="M10:M11"/>
    <mergeCell ref="V18:AA18"/>
    <mergeCell ref="V17:AA17"/>
    <mergeCell ref="N27:O27"/>
    <mergeCell ref="P25:AC25"/>
    <mergeCell ref="N25:O25"/>
    <mergeCell ref="V41:AG41"/>
    <mergeCell ref="L23:N23"/>
    <mergeCell ref="D24:N24"/>
    <mergeCell ref="N28:O28"/>
    <mergeCell ref="V23:AA23"/>
    <mergeCell ref="D37:I37"/>
    <mergeCell ref="D40:I40"/>
    <mergeCell ref="D35:I35"/>
    <mergeCell ref="D36:I36"/>
    <mergeCell ref="N29:O29"/>
    <mergeCell ref="V21:AA21"/>
    <mergeCell ref="D19:E19"/>
    <mergeCell ref="F23:G23"/>
    <mergeCell ref="V16:AA16"/>
    <mergeCell ref="V32:AG32"/>
    <mergeCell ref="P26:AC26"/>
    <mergeCell ref="P27:AC27"/>
    <mergeCell ref="N26:O26"/>
    <mergeCell ref="Q22:S22"/>
    <mergeCell ref="V22:AA22"/>
    <mergeCell ref="R23:S23"/>
    <mergeCell ref="D31:I31"/>
    <mergeCell ref="D32:I32"/>
    <mergeCell ref="K9:L9"/>
    <mergeCell ref="H16:I16"/>
    <mergeCell ref="D18:E18"/>
    <mergeCell ref="M31:Q31"/>
    <mergeCell ref="M8:M9"/>
    <mergeCell ref="V9:AA9"/>
    <mergeCell ref="M33:Q33"/>
    <mergeCell ref="G22:H22"/>
    <mergeCell ref="G20:H20"/>
    <mergeCell ref="D20:E20"/>
    <mergeCell ref="M32:Q32"/>
    <mergeCell ref="V55:AG55"/>
    <mergeCell ref="D51:I51"/>
    <mergeCell ref="D52:I52"/>
    <mergeCell ref="D54:I54"/>
    <mergeCell ref="M51:Q51"/>
    <mergeCell ref="D55:I55"/>
    <mergeCell ref="V51:AG51"/>
    <mergeCell ref="V52:AG52"/>
    <mergeCell ref="V53:AG53"/>
    <mergeCell ref="M49:Q49"/>
    <mergeCell ref="M50:Q50"/>
    <mergeCell ref="V54:AG54"/>
    <mergeCell ref="D49:I49"/>
    <mergeCell ref="V48:AG48"/>
    <mergeCell ref="V37:AG37"/>
    <mergeCell ref="V38:AG38"/>
    <mergeCell ref="V39:AG39"/>
    <mergeCell ref="M36:Q36"/>
    <mergeCell ref="V45:AG45"/>
    <mergeCell ref="V44:AG44"/>
    <mergeCell ref="M48:Q48"/>
    <mergeCell ref="M47:Q47"/>
    <mergeCell ref="V42:AG42"/>
    <mergeCell ref="S58:T58"/>
    <mergeCell ref="V49:AG49"/>
    <mergeCell ref="V50:AG50"/>
    <mergeCell ref="V56:W56"/>
    <mergeCell ref="P56:R56"/>
    <mergeCell ref="M53:Q53"/>
    <mergeCell ref="M52:Q52"/>
    <mergeCell ref="V58:AG58"/>
    <mergeCell ref="V59:AG59"/>
    <mergeCell ref="V60:AG60"/>
    <mergeCell ref="M54:Q54"/>
    <mergeCell ref="M55:Q55"/>
    <mergeCell ref="V57:AG57"/>
    <mergeCell ref="M59:O59"/>
    <mergeCell ref="P59:R59"/>
    <mergeCell ref="M57:O57"/>
    <mergeCell ref="S59:T59"/>
    <mergeCell ref="AI26:AN26"/>
    <mergeCell ref="AI27:AN27"/>
    <mergeCell ref="AF26:AG26"/>
    <mergeCell ref="AF27:AG27"/>
    <mergeCell ref="AF28:AG28"/>
    <mergeCell ref="V31:AG31"/>
    <mergeCell ref="AF29:AG29"/>
    <mergeCell ref="AI28:AN28"/>
    <mergeCell ref="AI29:AN29"/>
    <mergeCell ref="V30:AG30"/>
    <mergeCell ref="S56:T56"/>
    <mergeCell ref="M60:O60"/>
    <mergeCell ref="P60:R60"/>
    <mergeCell ref="S60:T60"/>
    <mergeCell ref="M45:Q45"/>
    <mergeCell ref="M46:Q46"/>
    <mergeCell ref="P57:R57"/>
    <mergeCell ref="S57:T57"/>
    <mergeCell ref="M58:O58"/>
    <mergeCell ref="P58:R58"/>
    <mergeCell ref="X56:AG56"/>
    <mergeCell ref="D60:I60"/>
    <mergeCell ref="D26:I26"/>
    <mergeCell ref="D27:I27"/>
    <mergeCell ref="D28:I28"/>
    <mergeCell ref="D29:I29"/>
    <mergeCell ref="D59:I59"/>
    <mergeCell ref="D47:I47"/>
    <mergeCell ref="D46:I46"/>
    <mergeCell ref="D48:I48"/>
    <mergeCell ref="D56:I56"/>
    <mergeCell ref="D57:I57"/>
    <mergeCell ref="D58:I58"/>
    <mergeCell ref="D53:I53"/>
    <mergeCell ref="D50:I50"/>
    <mergeCell ref="O24:Q24"/>
    <mergeCell ref="M37:Q37"/>
    <mergeCell ref="D44:I44"/>
    <mergeCell ref="D45:I45"/>
    <mergeCell ref="D38:I38"/>
    <mergeCell ref="D42:I42"/>
    <mergeCell ref="V10:AA10"/>
    <mergeCell ref="V11:AA11"/>
    <mergeCell ref="O23:Q23"/>
    <mergeCell ref="V19:AA19"/>
    <mergeCell ref="D33:I33"/>
    <mergeCell ref="J14:K14"/>
    <mergeCell ref="V20:AA20"/>
    <mergeCell ref="V33:AG33"/>
    <mergeCell ref="V34:AG34"/>
    <mergeCell ref="L16:M16"/>
    <mergeCell ref="L14:M14"/>
    <mergeCell ref="L15:M15"/>
    <mergeCell ref="K10:L10"/>
    <mergeCell ref="V15:AA15"/>
    <mergeCell ref="K13:L13"/>
    <mergeCell ref="K11:L11"/>
    <mergeCell ref="M12:M13"/>
    <mergeCell ref="K12:L12"/>
    <mergeCell ref="K1:S2"/>
    <mergeCell ref="V6:AA6"/>
    <mergeCell ref="V7:AA7"/>
    <mergeCell ref="V8:AA8"/>
    <mergeCell ref="K4:AG4"/>
    <mergeCell ref="Z3:AA3"/>
    <mergeCell ref="M6:M7"/>
    <mergeCell ref="K6:L6"/>
    <mergeCell ref="K7:L7"/>
    <mergeCell ref="K8:L8"/>
    <mergeCell ref="X1:AB2"/>
    <mergeCell ref="AE1:AF2"/>
    <mergeCell ref="AE3:AF3"/>
    <mergeCell ref="V13:AA13"/>
    <mergeCell ref="V14:AA14"/>
    <mergeCell ref="AX22:AX25"/>
    <mergeCell ref="AI25:AN25"/>
    <mergeCell ref="AF25:AG25"/>
    <mergeCell ref="AD25:AE25"/>
    <mergeCell ref="V24:AA24"/>
    <mergeCell ref="R24:S24"/>
    <mergeCell ref="T24:U24"/>
    <mergeCell ref="T23:U23"/>
    <mergeCell ref="V12:AA12"/>
    <mergeCell ref="H14:I14"/>
    <mergeCell ref="G18:H18"/>
    <mergeCell ref="N5:U16"/>
    <mergeCell ref="E6:G6"/>
    <mergeCell ref="E10:G10"/>
    <mergeCell ref="G21:H21"/>
    <mergeCell ref="D1:H1"/>
    <mergeCell ref="H15:I15"/>
    <mergeCell ref="D2:H2"/>
    <mergeCell ref="E8:G8"/>
    <mergeCell ref="E7:G7"/>
    <mergeCell ref="E14:G14"/>
    <mergeCell ref="D6:D7"/>
    <mergeCell ref="D3:H3"/>
    <mergeCell ref="D4:H4"/>
    <mergeCell ref="D8:D9"/>
    <mergeCell ref="D39:I39"/>
    <mergeCell ref="E11:G11"/>
    <mergeCell ref="E9:G9"/>
    <mergeCell ref="E15:G15"/>
    <mergeCell ref="D21:E21"/>
    <mergeCell ref="G19:H19"/>
    <mergeCell ref="D10:D11"/>
    <mergeCell ref="E13:G13"/>
    <mergeCell ref="E12:G12"/>
    <mergeCell ref="D12:D13"/>
    <mergeCell ref="S3:U3"/>
    <mergeCell ref="D43:I43"/>
    <mergeCell ref="M39:Q39"/>
    <mergeCell ref="M40:Q40"/>
    <mergeCell ref="M41:Q41"/>
    <mergeCell ref="D34:I34"/>
    <mergeCell ref="D22:E22"/>
    <mergeCell ref="M43:Q43"/>
    <mergeCell ref="H23:I23"/>
    <mergeCell ref="D41:I41"/>
  </mergeCells>
  <dataValidations count="6">
    <dataValidation type="list" allowBlank="1" showInputMessage="1" showErrorMessage="1" sqref="L23">
      <formula1>$AK$16:$AK$19</formula1>
    </dataValidation>
    <dataValidation type="list" allowBlank="1" showInputMessage="1" showErrorMessage="1" sqref="AI26:AN29">
      <formula1>$V$6:$V$24</formula1>
    </dataValidation>
    <dataValidation type="list" allowBlank="1" showInputMessage="1" showErrorMessage="1" sqref="S58:T60 P57:R60">
      <formula1>$A$46:$A$49</formula1>
    </dataValidation>
    <dataValidation type="list" allowBlank="1" showInputMessage="1" showErrorMessage="1" sqref="AC6:AC24">
      <formula1>$AK$12:$AK$15</formula1>
    </dataValidation>
    <dataValidation type="list" allowBlank="1" showInputMessage="1" showErrorMessage="1" sqref="AB6:AB24">
      <formula1>$AK$4:$AK$9</formula1>
    </dataValidation>
    <dataValidation type="list" allowBlank="1" showInputMessage="1" showErrorMessage="1" sqref="M26:M29">
      <formula1>$AK$30:$AK$41</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cp:lastModifiedBy>
  <cp:lastPrinted>2010-12-02T11:07:08Z</cp:lastPrinted>
  <dcterms:created xsi:type="dcterms:W3CDTF">2000-01-27T11:40:08Z</dcterms:created>
  <dcterms:modified xsi:type="dcterms:W3CDTF">2011-02-20T14:34:05Z</dcterms:modified>
  <cp:category/>
  <cp:version/>
  <cp:contentType/>
  <cp:contentStatus/>
</cp:coreProperties>
</file>