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915" windowHeight="5550" activeTab="1"/>
  </bookViews>
  <sheets>
    <sheet name="γ版印刷" sheetId="1" r:id="rId1"/>
    <sheet name="γ版" sheetId="2" r:id="rId2"/>
  </sheets>
  <definedNames>
    <definedName name="_xlfn.SUMIFS" hidden="1">#NAME?</definedName>
    <definedName name="_xlnm.Print_Area" localSheetId="1">'γ版'!$X$1:$BA$62,'γ版'!$BW$1:$CM$62</definedName>
    <definedName name="_xlnm.Print_Area" localSheetId="0">'γ版印刷'!$S$1:$AV$62,'γ版印刷'!$BO$1:$CE$62</definedName>
  </definedNames>
  <calcPr fullCalcOnLoad="1"/>
</workbook>
</file>

<file path=xl/comments2.xml><?xml version="1.0" encoding="utf-8"?>
<comments xmlns="http://schemas.openxmlformats.org/spreadsheetml/2006/main">
  <authors>
    <author>加藤拓也</author>
  </authors>
  <commentList>
    <comment ref="CC38" authorId="0">
      <text>
        <r>
          <rPr>
            <b/>
            <sz val="9"/>
            <rFont val="ＭＳ Ｐゴシック"/>
            <family val="3"/>
          </rPr>
          <t>アエオロス:
+の後は望遠視覚です。
正確さは「正確さ＋狙いの補助具ボーナス」で表現されます。</t>
        </r>
        <r>
          <rPr>
            <sz val="9"/>
            <rFont val="ＭＳ Ｐゴシック"/>
            <family val="3"/>
          </rPr>
          <t xml:space="preserve">
</t>
        </r>
      </text>
    </comment>
    <comment ref="AC5" authorId="0">
      <text>
        <r>
          <rPr>
            <b/>
            <sz val="9"/>
            <rFont val="ＭＳ Ｐゴシック"/>
            <family val="3"/>
          </rPr>
          <t>アエオロス:</t>
        </r>
        <r>
          <rPr>
            <sz val="9"/>
            <rFont val="ＭＳ Ｐゴシック"/>
            <family val="3"/>
          </rPr>
          <t xml:space="preserve">
これは体力、HP、追加攻撃体力へ修正がかかる場合の数値です。
でも計算式には関係無。
他の修正と合わせて、それぞれの能力-80%を越えないように。</t>
        </r>
      </text>
    </comment>
    <comment ref="X7" authorId="0">
      <text>
        <r>
          <rPr>
            <b/>
            <sz val="9"/>
            <rFont val="ＭＳ Ｐゴシック"/>
            <family val="3"/>
          </rPr>
          <t>アエオロス:
（V7）はSM修正です。マニュピュレーターなどの修正は、このカッコ中に入れると良いでしょう。</t>
        </r>
        <r>
          <rPr>
            <sz val="9"/>
            <rFont val="ＭＳ Ｐゴシック"/>
            <family val="3"/>
          </rPr>
          <t xml:space="preserve">
=ROUNDUP((AA7*10-100)*(V7),0)</t>
        </r>
      </text>
    </comment>
    <comment ref="X15" authorId="0">
      <text>
        <r>
          <rPr>
            <b/>
            <sz val="9"/>
            <rFont val="ＭＳ Ｐゴシック"/>
            <family val="3"/>
          </rPr>
          <t>アエオロス:
式のV15はサイズ修正です。</t>
        </r>
        <r>
          <rPr>
            <sz val="9"/>
            <rFont val="ＭＳ Ｐゴシック"/>
            <family val="3"/>
          </rPr>
          <t xml:space="preserve">
=ROUNDUP(AB15*2*V15,0)</t>
        </r>
      </text>
    </comment>
    <comment ref="AH18" authorId="0">
      <text>
        <r>
          <rPr>
            <b/>
            <sz val="9"/>
            <rFont val="ＭＳ Ｐゴシック"/>
            <family val="3"/>
          </rPr>
          <t>アエオロス:　追加攻撃体力は厳密には特徴です。位置がややこしく副能力として計算してます。
攻撃体力無で腕の体力を上げる場合、この欄を描き変えればいいでしょう。Ｃｐ欄は=IF(AL18="",0,AL18*5)
の最後の5を、腕の体力のｃｐへ。</t>
        </r>
      </text>
    </comment>
    <comment ref="AF19" authorId="0">
      <text>
        <r>
          <rPr>
            <b/>
            <sz val="9"/>
            <rFont val="ＭＳ Ｐゴシック"/>
            <family val="3"/>
          </rPr>
          <t>アエオロス:
（V19）はサイズ修正による倍率です。
各修正は、上の（）内にいれると良いでしょう。</t>
        </r>
        <r>
          <rPr>
            <sz val="9"/>
            <rFont val="ＭＳ Ｐゴシック"/>
            <family val="3"/>
          </rPr>
          <t xml:space="preserve">
=ROUNDUP(IF(AL19="",0,AL19*3)*(V19),0)</t>
        </r>
      </text>
    </comment>
    <comment ref="AH19" authorId="0">
      <text>
        <r>
          <rPr>
            <b/>
            <sz val="9"/>
            <rFont val="ＭＳ Ｐゴシック"/>
            <family val="3"/>
          </rPr>
          <t>アエオロス:
追加荷重体力は厳密には特徴です。位置がややこしく副能力として計算してます。</t>
        </r>
        <r>
          <rPr>
            <sz val="9"/>
            <rFont val="ＭＳ Ｐゴシック"/>
            <family val="3"/>
          </rPr>
          <t xml:space="preserve">
</t>
        </r>
      </text>
    </comment>
    <comment ref="AP28" authorId="0">
      <text>
        <r>
          <rPr>
            <b/>
            <sz val="9"/>
            <rFont val="ＭＳ Ｐゴシック"/>
            <family val="3"/>
          </rPr>
          <t xml:space="preserve">アエオロス:
</t>
        </r>
        <r>
          <rPr>
            <sz val="9"/>
            <rFont val="ＭＳ Ｐゴシック"/>
            <family val="3"/>
          </rPr>
          <t>高速飛行時の旋回半径が計算されます。
高速飛行は自分で記入してください。高速飛行がない場合は全力飛行時を。
　なお、飛ばないキャラは陸上などに高速飛行の欄を直してください。</t>
        </r>
      </text>
    </comment>
    <comment ref="AD42" authorId="0">
      <text>
        <r>
          <rPr>
            <b/>
            <sz val="9"/>
            <rFont val="ＭＳ Ｐゴシック"/>
            <family val="3"/>
          </rPr>
          <t>アエオロス
技能名について
下記記号で記号を囲んでも、下で参照する際無視されます。
　・技能名　&lt;技能名&gt;　【技能名】　(技能名)
ただし、ちょっと違うともう駄目。半角全角の違い
基準により、参照するものが変わります。
基準の入れ方
大原則
「全部入れるか、被らなければ頭文字3文字」＋修正値（-2とか）
技能名まんまをリストから取れますので、それに-2とか敏捷とかつけたしてください。万が一技能名がリストになければ直接打ち込み。
１：基礎能力値をいれる（普通の技能）
例　</t>
        </r>
        <r>
          <rPr>
            <sz val="9"/>
            <rFont val="ＭＳ Ｐゴシック"/>
            <family val="3"/>
          </rPr>
          <t xml:space="preserve">敏捷
　普段の通り基礎能力値を基準に計算
</t>
        </r>
        <r>
          <rPr>
            <b/>
            <sz val="9"/>
            <rFont val="ＭＳ Ｐゴシック"/>
            <family val="3"/>
          </rPr>
          <t>2：技能名を技能無値とともに入れる。（テクニック）</t>
        </r>
        <r>
          <rPr>
            <sz val="9"/>
            <rFont val="ＭＳ Ｐゴシック"/>
            <family val="3"/>
          </rPr>
          <t xml:space="preserve">
</t>
        </r>
        <r>
          <rPr>
            <b/>
            <sz val="9"/>
            <rFont val="ＭＳ Ｐゴシック"/>
            <family val="3"/>
          </rPr>
          <t>例</t>
        </r>
        <r>
          <rPr>
            <sz val="9"/>
            <rFont val="ＭＳ Ｐゴシック"/>
            <family val="3"/>
          </rPr>
          <t xml:space="preserve">　キック-2
　技能欄にある技能からテクニックとして計算。プラスもOK。
　符合がマイナスでなくハイフンとかだとだと計算しませんので注意。
</t>
        </r>
        <r>
          <rPr>
            <b/>
            <sz val="9"/>
            <rFont val="ＭＳ Ｐゴシック"/>
            <family val="3"/>
          </rPr>
          <t>3：基礎能力値と技能名+修正を入れる。（技能無値からの成長）</t>
        </r>
        <r>
          <rPr>
            <sz val="9"/>
            <rFont val="ＭＳ Ｐゴシック"/>
            <family val="3"/>
          </rPr>
          <t xml:space="preserve">
</t>
        </r>
        <r>
          <rPr>
            <b/>
            <sz val="9"/>
            <rFont val="ＭＳ Ｐゴシック"/>
            <family val="3"/>
          </rPr>
          <t>例</t>
        </r>
        <r>
          <rPr>
            <sz val="9"/>
            <rFont val="ＭＳ Ｐゴシック"/>
            <family val="3"/>
          </rPr>
          <t>　敏捷　キック-2
基準自体は敏捷力から計算しますが、キック-2の技能無値で稼いだcpを引いてくれます。</t>
        </r>
      </text>
    </comment>
    <comment ref="AC7" authorId="0">
      <text>
        <r>
          <rPr>
            <b/>
            <sz val="9"/>
            <rFont val="ＭＳ Ｐゴシック"/>
            <family val="3"/>
          </rPr>
          <t>アエオロス:</t>
        </r>
        <r>
          <rPr>
            <sz val="9"/>
            <rFont val="ＭＳ Ｐゴシック"/>
            <family val="3"/>
          </rPr>
          <t xml:space="preserve">
あちこちに余裕を持たせていますので、増強限定や場合による変化などを好きに書いてください。</t>
        </r>
      </text>
    </comment>
    <comment ref="AG44" authorId="0">
      <text>
        <r>
          <rPr>
            <b/>
            <sz val="9"/>
            <rFont val="ＭＳ Ｐゴシック"/>
            <family val="3"/>
          </rPr>
          <t>アエオロス:</t>
        </r>
        <r>
          <rPr>
            <sz val="9"/>
            <rFont val="ＭＳ Ｐゴシック"/>
            <family val="3"/>
          </rPr>
          <t xml:space="preserve">
例）AG43-１
技能無値から成長している技能は元技能が上がると（大概）成長します。
そのため、元技能の相対レベルをもってきて、それより多いか少ないか記入します。
　忘れると、成長したら技能無値から成長している技能のCPが減ります。
テクニックのほうは「元値基準」ですので、そんなことはありません。</t>
        </r>
      </text>
    </comment>
    <comment ref="Y43" authorId="0">
      <text>
        <r>
          <rPr>
            <b/>
            <sz val="9"/>
            <rFont val="ＭＳ Ｐゴシック"/>
            <family val="3"/>
          </rPr>
          <t>アエオロス:
生存/山岳と書くべきところですが、頭文字三文字で基準として引用したいので、こんな書き方です。</t>
        </r>
        <r>
          <rPr>
            <sz val="9"/>
            <rFont val="ＭＳ Ｐゴシック"/>
            <family val="3"/>
          </rPr>
          <t xml:space="preserve">
</t>
        </r>
      </text>
    </comment>
  </commentList>
</comments>
</file>

<file path=xl/sharedStrings.xml><?xml version="1.0" encoding="utf-8"?>
<sst xmlns="http://schemas.openxmlformats.org/spreadsheetml/2006/main" count="764" uniqueCount="242">
  <si>
    <t>GURPS</t>
  </si>
  <si>
    <t>名前</t>
  </si>
  <si>
    <t>プレイヤー</t>
  </si>
  <si>
    <t>cp総計</t>
  </si>
  <si>
    <t>超常的特徴</t>
  </si>
  <si>
    <t>Lv</t>
  </si>
  <si>
    <t>修正など</t>
  </si>
  <si>
    <t>修正</t>
  </si>
  <si>
    <t>CP</t>
  </si>
  <si>
    <t>Fourth Edition</t>
  </si>
  <si>
    <t>身長</t>
  </si>
  <si>
    <t>体重</t>
  </si>
  <si>
    <t>未使用cp</t>
  </si>
  <si>
    <t>キャラクターシート</t>
  </si>
  <si>
    <t>容貌と反応修正</t>
  </si>
  <si>
    <t>致傷力表</t>
  </si>
  <si>
    <t>cp含SM修正</t>
  </si>
  <si>
    <t>値</t>
  </si>
  <si>
    <t>特徴</t>
  </si>
  <si>
    <t>ST</t>
  </si>
  <si>
    <t>突き</t>
  </si>
  <si>
    <t>振り</t>
  </si>
  <si>
    <t>サイズSM</t>
  </si>
  <si>
    <t>1D-6</t>
  </si>
  <si>
    <t>1D-5</t>
  </si>
  <si>
    <t>3D+1</t>
  </si>
  <si>
    <t>6D-1</t>
  </si>
  <si>
    <t>体力ST</t>
  </si>
  <si>
    <t>1D-4</t>
  </si>
  <si>
    <t>3D+2</t>
  </si>
  <si>
    <t>6D</t>
  </si>
  <si>
    <t>敏捷DX</t>
  </si>
  <si>
    <t>1D-3</t>
  </si>
  <si>
    <t>4D-1</t>
  </si>
  <si>
    <t>6D+1</t>
  </si>
  <si>
    <t>知力IQ</t>
  </si>
  <si>
    <t>1D-2</t>
  </si>
  <si>
    <t>4D</t>
  </si>
  <si>
    <t>6D+2</t>
  </si>
  <si>
    <t>生命HT</t>
  </si>
  <si>
    <t>1D-1</t>
  </si>
  <si>
    <t>4D+1</t>
  </si>
  <si>
    <t>7D-1</t>
  </si>
  <si>
    <t>1D</t>
  </si>
  <si>
    <t>追加</t>
  </si>
  <si>
    <t>1D+1</t>
  </si>
  <si>
    <t>5D</t>
  </si>
  <si>
    <t>7D+1</t>
  </si>
  <si>
    <t>HP</t>
  </si>
  <si>
    <t>1D+2</t>
  </si>
  <si>
    <t>5D+2</t>
  </si>
  <si>
    <t>8D-1</t>
  </si>
  <si>
    <t>2D-1</t>
  </si>
  <si>
    <t>8D+1</t>
  </si>
  <si>
    <t>意志Will</t>
  </si>
  <si>
    <t>2D</t>
  </si>
  <si>
    <t>9D</t>
  </si>
  <si>
    <t>cp</t>
  </si>
  <si>
    <t>2D+1</t>
  </si>
  <si>
    <t>9D+2</t>
  </si>
  <si>
    <t>知覚Per</t>
  </si>
  <si>
    <t>追加攻撃体力</t>
  </si>
  <si>
    <t>2D+2</t>
  </si>
  <si>
    <t>8D</t>
  </si>
  <si>
    <t>10D</t>
  </si>
  <si>
    <t>BL荷重基本</t>
  </si>
  <si>
    <t>3D-1</t>
  </si>
  <si>
    <t>8D+2</t>
  </si>
  <si>
    <t>10D+2</t>
  </si>
  <si>
    <t>疲労FP</t>
  </si>
  <si>
    <t>BS基本反応</t>
  </si>
  <si>
    <t>3D</t>
  </si>
  <si>
    <t>11D</t>
  </si>
  <si>
    <t>BM基本移動</t>
  </si>
  <si>
    <t>11D+2</t>
  </si>
  <si>
    <t>現在荷重</t>
  </si>
  <si>
    <t>無（0</t>
  </si>
  <si>
    <t>軽（1</t>
  </si>
  <si>
    <t>並（2</t>
  </si>
  <si>
    <t>重（3</t>
  </si>
  <si>
    <t>超（4</t>
  </si>
  <si>
    <t>12D</t>
  </si>
  <si>
    <t>荷重</t>
  </si>
  <si>
    <t>BL</t>
  </si>
  <si>
    <t>×2</t>
  </si>
  <si>
    <t>×3</t>
  </si>
  <si>
    <t>×6</t>
  </si>
  <si>
    <t>×10</t>
  </si>
  <si>
    <t>12D+2</t>
  </si>
  <si>
    <t>移動</t>
  </si>
  <si>
    <t>BS</t>
  </si>
  <si>
    <t>×0.8</t>
  </si>
  <si>
    <t>×0.6</t>
  </si>
  <si>
    <t>×0.4</t>
  </si>
  <si>
    <t>×0.2</t>
  </si>
  <si>
    <t>13D</t>
  </si>
  <si>
    <t/>
  </si>
  <si>
    <t>旋回半径</t>
  </si>
  <si>
    <t>4D+2</t>
  </si>
  <si>
    <t>5D-1</t>
  </si>
  <si>
    <t>避け</t>
  </si>
  <si>
    <t xml:space="preserve">BS+3 </t>
  </si>
  <si>
    <t xml:space="preserve">BS+2 </t>
  </si>
  <si>
    <t>BS+1</t>
  </si>
  <si>
    <t>BS-1</t>
  </si>
  <si>
    <t>DB</t>
  </si>
  <si>
    <t>よけ（特殊）</t>
  </si>
  <si>
    <t>受け</t>
  </si>
  <si>
    <t>止め</t>
  </si>
  <si>
    <t>5D+1</t>
  </si>
  <si>
    <t>文明Lv</t>
  </si>
  <si>
    <t>言語</t>
  </si>
  <si>
    <t>会話</t>
  </si>
  <si>
    <t>読文</t>
  </si>
  <si>
    <t>ＣＰ総計</t>
  </si>
  <si>
    <t>+</t>
  </si>
  <si>
    <t>-</t>
  </si>
  <si>
    <t>相対値</t>
  </si>
  <si>
    <t>正・副能力</t>
  </si>
  <si>
    <t>技能</t>
  </si>
  <si>
    <t>基準能力と修正値</t>
  </si>
  <si>
    <t>技能無値</t>
  </si>
  <si>
    <t>略称</t>
  </si>
  <si>
    <t>技能値</t>
  </si>
  <si>
    <t>右からのながさ</t>
  </si>
  <si>
    <t>普通のcp</t>
  </si>
  <si>
    <t>技能無値で稼ぐcp</t>
  </si>
  <si>
    <t>テクニックcp</t>
  </si>
  <si>
    <t>合計</t>
  </si>
  <si>
    <t>基準能力
基礎値</t>
  </si>
  <si>
    <t>引用
基本能力値</t>
  </si>
  <si>
    <t>武器</t>
  </si>
  <si>
    <t>効果</t>
  </si>
  <si>
    <t>タイプ</t>
  </si>
  <si>
    <t>正確</t>
  </si>
  <si>
    <t>射程・範囲</t>
  </si>
  <si>
    <t>連射</t>
  </si>
  <si>
    <t>装填数</t>
  </si>
  <si>
    <t>体力</t>
  </si>
  <si>
    <t>扱受</t>
  </si>
  <si>
    <t>反動</t>
  </si>
  <si>
    <t>合法</t>
  </si>
  <si>
    <t>価格</t>
  </si>
  <si>
    <t>重量</t>
  </si>
  <si>
    <t>空白</t>
  </si>
  <si>
    <t>"-"か"＋"</t>
  </si>
  <si>
    <t>No</t>
  </si>
  <si>
    <t>基準</t>
  </si>
  <si>
    <t>難易度</t>
  </si>
  <si>
    <t>敏捷</t>
  </si>
  <si>
    <t>防護点</t>
  </si>
  <si>
    <t>無</t>
  </si>
  <si>
    <t>3～4</t>
  </si>
  <si>
    <t>13～14</t>
  </si>
  <si>
    <t>部位</t>
  </si>
  <si>
    <t>目</t>
  </si>
  <si>
    <t>頭蓋骨</t>
  </si>
  <si>
    <t>顔</t>
  </si>
  <si>
    <t>右脚</t>
  </si>
  <si>
    <t>右腕</t>
  </si>
  <si>
    <t>前脚</t>
  </si>
  <si>
    <t>翼</t>
  </si>
  <si>
    <t>胴体</t>
  </si>
  <si>
    <t>左腕</t>
  </si>
  <si>
    <t>左脚</t>
  </si>
  <si>
    <t>手</t>
  </si>
  <si>
    <t>足</t>
  </si>
  <si>
    <t>首</t>
  </si>
  <si>
    <t>盾やクローク・DB品物</t>
  </si>
  <si>
    <t>貫通回</t>
  </si>
  <si>
    <t>威力</t>
  </si>
  <si>
    <t>範囲</t>
  </si>
  <si>
    <t>DB</t>
  </si>
  <si>
    <t>防護点</t>
  </si>
  <si>
    <t>HP</t>
  </si>
  <si>
    <t>現HP</t>
  </si>
  <si>
    <t>遮蔽</t>
  </si>
  <si>
    <t>追記（持ち方など）</t>
  </si>
  <si>
    <t>合法</t>
  </si>
  <si>
    <t>価格</t>
  </si>
  <si>
    <t>重量</t>
  </si>
  <si>
    <t>個数</t>
  </si>
  <si>
    <t>重量合計</t>
  </si>
  <si>
    <t>A(武具重量)</t>
  </si>
  <si>
    <t>所持金</t>
  </si>
  <si>
    <t>小計</t>
  </si>
  <si>
    <t>BCP</t>
  </si>
  <si>
    <t>年齢他</t>
  </si>
  <si>
    <t>飛行</t>
  </si>
  <si>
    <t>ｃｐ</t>
  </si>
  <si>
    <t>飛行移動力</t>
  </si>
  <si>
    <t>2BS</t>
  </si>
  <si>
    <t>高速飛行</t>
  </si>
  <si>
    <t>特殊移動</t>
  </si>
  <si>
    <t>文化適応と文明Lv</t>
  </si>
  <si>
    <t>記号排除</t>
  </si>
  <si>
    <t>技能名</t>
  </si>
  <si>
    <t>基準の
能力値名</t>
  </si>
  <si>
    <t>基準
修正値</t>
  </si>
  <si>
    <t>技能名より引用</t>
  </si>
  <si>
    <t>略称より引用</t>
  </si>
  <si>
    <t>17,18</t>
  </si>
  <si>
    <t>ソケイ</t>
  </si>
  <si>
    <t>（全体）</t>
  </si>
  <si>
    <t>アイテム2</t>
  </si>
  <si>
    <t>kg</t>
  </si>
  <si>
    <t>アイテム3</t>
  </si>
  <si>
    <t>B(＋アイテム2)</t>
  </si>
  <si>
    <t>C(＋アイテム3)</t>
  </si>
  <si>
    <t>$</t>
  </si>
  <si>
    <t>メモ</t>
  </si>
  <si>
    <t>記号排除2</t>
  </si>
  <si>
    <t>BM</t>
  </si>
  <si>
    <t>特殊攻撃/ブレス</t>
  </si>
  <si>
    <t>乗騎</t>
  </si>
  <si>
    <t>一般幻獣語</t>
  </si>
  <si>
    <t>易</t>
  </si>
  <si>
    <t>並</t>
  </si>
  <si>
    <t>補助計算式</t>
  </si>
  <si>
    <t>体力へのSM修正</t>
  </si>
  <si>
    <t>HPへのSM修正</t>
  </si>
  <si>
    <t>荷重基本へのSM修正</t>
  </si>
  <si>
    <t>知力</t>
  </si>
  <si>
    <t>知覚</t>
  </si>
  <si>
    <t>&lt;キック&gt;</t>
  </si>
  <si>
    <t>格闘-2</t>
  </si>
  <si>
    <t>・格闘</t>
  </si>
  <si>
    <t>生命</t>
  </si>
  <si>
    <t>意志</t>
  </si>
  <si>
    <t>技能配列表</t>
  </si>
  <si>
    <t>ナンバ
リング</t>
  </si>
  <si>
    <t>No.</t>
  </si>
  <si>
    <t>ナンバー</t>
  </si>
  <si>
    <t>No.</t>
  </si>
  <si>
    <t>ナンバリング</t>
  </si>
  <si>
    <t>山岳　　（生存/○）</t>
  </si>
  <si>
    <t>母語並</t>
  </si>
  <si>
    <t>洞窟　　（生存/○）</t>
  </si>
  <si>
    <t>生存/平原</t>
  </si>
  <si>
    <t>敏捷　山岳-２</t>
  </si>
  <si>
    <t>生存/森林</t>
  </si>
  <si>
    <t>敏捷　生存/森林-２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</si>
</sst>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00_);[Red]\(0.000\)"/>
  </numFmts>
  <fonts count="50">
    <font>
      <sz val="11"/>
      <name val="ＭＳ Ｐゴシック"/>
      <family val="3"/>
    </font>
    <font>
      <sz val="11"/>
      <color indexed="8"/>
      <name val="ＭＳ Ｐゴシック"/>
      <family val="3"/>
    </font>
    <font>
      <sz val="6"/>
      <name val="ＭＳ Ｐゴシック"/>
      <family val="3"/>
    </font>
    <font>
      <sz val="16"/>
      <name val="ＭＳ Ｐゴシック"/>
      <family val="3"/>
    </font>
    <font>
      <sz val="8"/>
      <name val="ＭＳ Ｐゴシック"/>
      <family val="3"/>
    </font>
    <font>
      <sz val="9"/>
      <name val="ＭＳ Ｐゴシック"/>
      <family val="3"/>
    </font>
    <font>
      <sz val="9"/>
      <color indexed="9"/>
      <name val="ＭＳ Ｐゴシック"/>
      <family val="3"/>
    </font>
    <font>
      <sz val="14"/>
      <name val="ＭＳ Ｐゴシック"/>
      <family val="3"/>
    </font>
    <font>
      <sz val="12"/>
      <name val="ＭＳ Ｐゴシック"/>
      <family val="3"/>
    </font>
    <font>
      <sz val="10"/>
      <name val="ＭＳ Ｐゴシック"/>
      <family val="3"/>
    </font>
    <font>
      <sz val="10.5"/>
      <name val="ＭＳ Ｐゴシック"/>
      <family val="3"/>
    </font>
    <font>
      <b/>
      <sz val="9"/>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5999634265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hair"/>
    </border>
    <border>
      <left style="thin"/>
      <right>
        <color indexed="63"/>
      </right>
      <top style="thin"/>
      <bottom>
        <color indexed="63"/>
      </bottom>
    </border>
    <border>
      <left>
        <color indexed="63"/>
      </left>
      <right>
        <color indexed="63"/>
      </right>
      <top style="hair"/>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thin"/>
    </border>
    <border>
      <left style="thin"/>
      <right style="thin"/>
      <top style="hair"/>
      <bottom style="thin"/>
    </border>
    <border>
      <left style="hair"/>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thin"/>
      <right style="hair"/>
      <top style="hair"/>
      <bottom style="hair"/>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hair"/>
      <top>
        <color indexed="63"/>
      </top>
      <bottom style="hair"/>
    </border>
    <border>
      <left style="thin"/>
      <right style="hair"/>
      <top style="hair"/>
      <bottom style="thin"/>
    </border>
    <border>
      <left>
        <color indexed="63"/>
      </left>
      <right style="thin"/>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color indexed="63"/>
      </bottom>
    </border>
    <border>
      <left style="thin"/>
      <right style="thin"/>
      <top style="hair"/>
      <bottom>
        <color indexed="63"/>
      </bottom>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thin"/>
      <right>
        <color indexed="63"/>
      </right>
      <top style="hair"/>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thin"/>
      <bottom>
        <color indexed="63"/>
      </bottom>
    </border>
    <border>
      <left>
        <color indexed="63"/>
      </left>
      <right style="hair"/>
      <top style="hair"/>
      <bottom style="thin"/>
    </border>
    <border>
      <left style="hair"/>
      <right style="thin"/>
      <top style="thin"/>
      <bottom style="hair"/>
    </border>
    <border>
      <left style="hair"/>
      <right style="thin"/>
      <top style="hair"/>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470">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5" fillId="0" borderId="0"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9" fontId="0" fillId="0" borderId="18"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9" fontId="0" fillId="0" borderId="22" xfId="0" applyNumberFormat="1" applyBorder="1" applyAlignment="1">
      <alignment vertical="center"/>
    </xf>
    <xf numFmtId="176" fontId="5" fillId="0" borderId="0" xfId="0" applyNumberFormat="1"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0" fontId="5" fillId="0" borderId="12"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5" fillId="34" borderId="25" xfId="0" applyNumberFormat="1" applyFont="1" applyFill="1" applyBorder="1" applyAlignment="1" applyProtection="1">
      <alignment horizontal="left" vertical="center"/>
      <protection/>
    </xf>
    <xf numFmtId="0" fontId="5" fillId="34" borderId="26" xfId="0" applyNumberFormat="1" applyFont="1" applyFill="1" applyBorder="1" applyAlignment="1" applyProtection="1">
      <alignment horizontal="left" vertical="center"/>
      <protection/>
    </xf>
    <xf numFmtId="0" fontId="5" fillId="34" borderId="26" xfId="0" applyNumberFormat="1" applyFont="1" applyFill="1" applyBorder="1" applyAlignment="1" applyProtection="1">
      <alignment horizontal="left" vertical="center" shrinkToFit="1"/>
      <protection/>
    </xf>
    <xf numFmtId="0" fontId="2" fillId="34" borderId="27" xfId="0" applyNumberFormat="1" applyFont="1" applyFill="1" applyBorder="1" applyAlignment="1" applyProtection="1">
      <alignment horizontal="left" vertical="center"/>
      <protection/>
    </xf>
    <xf numFmtId="0" fontId="5" fillId="34" borderId="27" xfId="0" applyNumberFormat="1" applyFont="1" applyFill="1" applyBorder="1" applyAlignment="1" applyProtection="1">
      <alignment horizontal="left" vertical="center" shrinkToFit="1"/>
      <protection/>
    </xf>
    <xf numFmtId="0" fontId="5" fillId="35" borderId="14"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176" fontId="0" fillId="0" borderId="0" xfId="61" applyNumberFormat="1" applyFont="1" applyAlignment="1">
      <alignment horizontal="center"/>
      <protection/>
    </xf>
    <xf numFmtId="176" fontId="0" fillId="0" borderId="0" xfId="61" applyNumberFormat="1" applyFont="1">
      <alignment/>
      <protection/>
    </xf>
    <xf numFmtId="0" fontId="0" fillId="0" borderId="0" xfId="61" applyFont="1" applyAlignment="1">
      <alignment horizontal="center"/>
      <protection/>
    </xf>
    <xf numFmtId="0" fontId="5" fillId="0" borderId="28" xfId="0" applyNumberFormat="1" applyFont="1" applyFill="1" applyBorder="1" applyAlignment="1" applyProtection="1">
      <alignment horizontal="left" vertical="center"/>
      <protection/>
    </xf>
    <xf numFmtId="9" fontId="5" fillId="0" borderId="18"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0" fontId="5" fillId="0" borderId="18" xfId="0" applyNumberFormat="1" applyFont="1" applyFill="1" applyBorder="1" applyAlignment="1" applyProtection="1">
      <alignment horizontal="left" vertical="center"/>
      <protection/>
    </xf>
    <xf numFmtId="0" fontId="0" fillId="0" borderId="0" xfId="61" applyNumberFormat="1" applyFont="1" applyAlignment="1">
      <alignment horizontal="center"/>
      <protection/>
    </xf>
    <xf numFmtId="0" fontId="0" fillId="0" borderId="0" xfId="61" applyNumberFormat="1" applyFont="1">
      <alignment/>
      <protection/>
    </xf>
    <xf numFmtId="49" fontId="5" fillId="0" borderId="22" xfId="0" applyNumberFormat="1" applyFont="1" applyFill="1" applyBorder="1" applyAlignment="1" applyProtection="1">
      <alignment horizontal="center" vertical="center" shrinkToFit="1"/>
      <protection/>
    </xf>
    <xf numFmtId="0" fontId="5" fillId="0" borderId="22" xfId="0" applyNumberFormat="1" applyFont="1" applyFill="1" applyBorder="1" applyAlignment="1" applyProtection="1">
      <alignment horizontal="left" vertical="center"/>
      <protection/>
    </xf>
    <xf numFmtId="0" fontId="0" fillId="0" borderId="0" xfId="61" applyNumberFormat="1" applyFont="1" applyFill="1" applyAlignment="1">
      <alignment horizontal="center"/>
      <protection/>
    </xf>
    <xf numFmtId="0" fontId="0" fillId="0" borderId="0" xfId="61" applyNumberFormat="1" applyFont="1" applyFill="1">
      <alignment/>
      <protection/>
    </xf>
    <xf numFmtId="0" fontId="0" fillId="0" borderId="29" xfId="0" applyBorder="1" applyAlignment="1">
      <alignment vertical="center"/>
    </xf>
    <xf numFmtId="0" fontId="2" fillId="0" borderId="10" xfId="0" applyFont="1" applyBorder="1" applyAlignment="1">
      <alignment vertical="center"/>
    </xf>
    <xf numFmtId="176" fontId="0" fillId="0" borderId="30" xfId="0" applyNumberFormat="1" applyBorder="1" applyAlignment="1">
      <alignment vertical="center" shrinkToFit="1"/>
    </xf>
    <xf numFmtId="0" fontId="0" fillId="0" borderId="0" xfId="61" applyNumberFormat="1" applyFont="1" applyAlignment="1">
      <alignment/>
      <protection/>
    </xf>
    <xf numFmtId="0" fontId="10" fillId="33" borderId="31" xfId="0" applyFont="1" applyFill="1" applyBorder="1" applyAlignment="1">
      <alignment horizontal="left" vertical="center" shrinkToFit="1"/>
    </xf>
    <xf numFmtId="0" fontId="10" fillId="33" borderId="31" xfId="0" applyFont="1" applyFill="1" applyBorder="1" applyAlignment="1">
      <alignment vertical="center" shrinkToFit="1"/>
    </xf>
    <xf numFmtId="0" fontId="10" fillId="0" borderId="19" xfId="0" applyFont="1" applyBorder="1" applyAlignment="1">
      <alignment horizontal="center" vertical="center" shrinkToFit="1"/>
    </xf>
    <xf numFmtId="0" fontId="10" fillId="33" borderId="32" xfId="0" applyFont="1" applyFill="1" applyBorder="1" applyAlignment="1">
      <alignment horizontal="center" vertical="center" shrinkToFit="1"/>
    </xf>
    <xf numFmtId="0" fontId="10" fillId="0" borderId="17" xfId="0" applyFont="1" applyBorder="1" applyAlignment="1">
      <alignment horizontal="center" vertical="center" shrinkToFit="1"/>
    </xf>
    <xf numFmtId="176" fontId="10" fillId="0" borderId="23"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0" fillId="0" borderId="0" xfId="0" applyNumberFormat="1" applyAlignment="1">
      <alignment vertical="center"/>
    </xf>
    <xf numFmtId="0" fontId="0" fillId="0" borderId="30" xfId="0" applyBorder="1" applyAlignment="1">
      <alignment vertical="center"/>
    </xf>
    <xf numFmtId="176" fontId="10" fillId="0" borderId="30" xfId="0" applyNumberFormat="1" applyFont="1" applyBorder="1" applyAlignment="1">
      <alignment horizontal="center" vertical="center" shrinkToFit="1"/>
    </xf>
    <xf numFmtId="0" fontId="10" fillId="0" borderId="30" xfId="0" applyFont="1" applyBorder="1" applyAlignment="1">
      <alignment horizontal="center" vertical="center" shrinkToFit="1"/>
    </xf>
    <xf numFmtId="0" fontId="10" fillId="33" borderId="34" xfId="0" applyFont="1" applyFill="1" applyBorder="1" applyAlignment="1">
      <alignment horizontal="center" vertical="center" shrinkToFit="1"/>
    </xf>
    <xf numFmtId="0" fontId="10" fillId="0" borderId="35" xfId="0" applyFont="1" applyBorder="1" applyAlignment="1">
      <alignment horizontal="center" vertical="center" shrinkToFit="1"/>
    </xf>
    <xf numFmtId="0" fontId="0" fillId="36" borderId="13" xfId="0" applyFill="1" applyBorder="1" applyAlignment="1">
      <alignment vertical="center"/>
    </xf>
    <xf numFmtId="0" fontId="11" fillId="34" borderId="12" xfId="0" applyNumberFormat="1" applyFont="1" applyFill="1" applyBorder="1" applyAlignment="1" applyProtection="1">
      <alignment horizontal="left" vertical="center"/>
      <protection/>
    </xf>
    <xf numFmtId="0" fontId="11" fillId="34" borderId="15" xfId="0" applyNumberFormat="1" applyFont="1" applyFill="1" applyBorder="1" applyAlignment="1" applyProtection="1">
      <alignment horizontal="left" vertical="center"/>
      <protection/>
    </xf>
    <xf numFmtId="0" fontId="5" fillId="0" borderId="24" xfId="0" applyFont="1" applyFill="1" applyBorder="1" applyAlignment="1">
      <alignment vertical="center"/>
    </xf>
    <xf numFmtId="0" fontId="0" fillId="0" borderId="36" xfId="0" applyBorder="1" applyAlignment="1">
      <alignment vertical="center"/>
    </xf>
    <xf numFmtId="0" fontId="4" fillId="0" borderId="28" xfId="0" applyNumberFormat="1" applyFont="1" applyFill="1" applyBorder="1" applyAlignment="1" applyProtection="1">
      <alignment horizontal="left" vertical="center"/>
      <protection/>
    </xf>
    <xf numFmtId="0" fontId="0" fillId="0" borderId="37" xfId="0" applyBorder="1" applyAlignment="1">
      <alignment horizontal="left" vertical="center"/>
    </xf>
    <xf numFmtId="0" fontId="5" fillId="0" borderId="38" xfId="0" applyFont="1" applyFill="1" applyBorder="1" applyAlignment="1">
      <alignment vertical="center"/>
    </xf>
    <xf numFmtId="0" fontId="5" fillId="0" borderId="22" xfId="0" applyFont="1" applyFill="1"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0" fillId="0" borderId="40" xfId="0" applyBorder="1" applyAlignment="1">
      <alignment vertical="center"/>
    </xf>
    <xf numFmtId="9" fontId="0" fillId="0" borderId="40" xfId="0" applyNumberFormat="1" applyBorder="1" applyAlignment="1">
      <alignment vertical="center"/>
    </xf>
    <xf numFmtId="0" fontId="5" fillId="34" borderId="12" xfId="0" applyNumberFormat="1" applyFont="1" applyFill="1" applyBorder="1" applyAlignment="1" applyProtection="1">
      <alignment horizontal="center" vertical="center"/>
      <protection/>
    </xf>
    <xf numFmtId="0" fontId="5" fillId="34" borderId="15" xfId="0" applyFont="1" applyFill="1" applyBorder="1" applyAlignment="1">
      <alignment horizontal="center" vertical="center"/>
    </xf>
    <xf numFmtId="0" fontId="5" fillId="0" borderId="39" xfId="0" applyNumberFormat="1" applyFont="1" applyFill="1" applyBorder="1" applyAlignment="1" applyProtection="1">
      <alignment horizontal="left" vertical="center"/>
      <protection/>
    </xf>
    <xf numFmtId="0" fontId="5" fillId="0" borderId="40" xfId="0" applyNumberFormat="1" applyFont="1" applyFill="1" applyBorder="1" applyAlignment="1" applyProtection="1">
      <alignment horizontal="left" vertical="center"/>
      <protection/>
    </xf>
    <xf numFmtId="0" fontId="0" fillId="0" borderId="41" xfId="0" applyBorder="1" applyAlignment="1">
      <alignment vertical="center"/>
    </xf>
    <xf numFmtId="0" fontId="5" fillId="34" borderId="15" xfId="0" applyNumberFormat="1" applyFont="1" applyFill="1" applyBorder="1" applyAlignment="1" applyProtection="1">
      <alignment horizontal="left" vertical="center"/>
      <protection/>
    </xf>
    <xf numFmtId="0" fontId="5" fillId="34" borderId="14" xfId="0" applyNumberFormat="1" applyFont="1" applyFill="1" applyBorder="1" applyAlignment="1" applyProtection="1">
      <alignment horizontal="left" vertical="center" shrinkToFit="1"/>
      <protection/>
    </xf>
    <xf numFmtId="0" fontId="5" fillId="36" borderId="14" xfId="0" applyNumberFormat="1" applyFont="1" applyFill="1" applyBorder="1" applyAlignment="1" applyProtection="1">
      <alignment horizontal="left" vertical="center"/>
      <protection/>
    </xf>
    <xf numFmtId="0" fontId="0" fillId="0" borderId="28"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38" xfId="0" applyNumberFormat="1" applyFont="1" applyFill="1" applyBorder="1" applyAlignment="1" applyProtection="1">
      <alignment horizontal="left" vertical="center"/>
      <protection/>
    </xf>
    <xf numFmtId="0" fontId="48" fillId="37" borderId="42" xfId="0" applyFont="1" applyFill="1" applyBorder="1" applyAlignment="1">
      <alignment vertical="center"/>
    </xf>
    <xf numFmtId="0" fontId="48" fillId="0" borderId="43" xfId="0" applyFont="1" applyFill="1" applyBorder="1" applyAlignment="1">
      <alignment vertical="center"/>
    </xf>
    <xf numFmtId="0" fontId="48" fillId="0" borderId="43" xfId="0" applyFont="1" applyFill="1" applyBorder="1" applyAlignment="1">
      <alignment horizontal="left" vertical="center"/>
    </xf>
    <xf numFmtId="0" fontId="48" fillId="6" borderId="43" xfId="0" applyFont="1" applyFill="1" applyBorder="1" applyAlignment="1">
      <alignment horizontal="left" vertical="center"/>
    </xf>
    <xf numFmtId="0" fontId="48" fillId="0" borderId="44" xfId="0" applyFont="1" applyFill="1" applyBorder="1" applyAlignment="1">
      <alignment vertical="center"/>
    </xf>
    <xf numFmtId="0" fontId="48" fillId="0" borderId="0" xfId="0" applyFont="1" applyFill="1" applyAlignment="1">
      <alignment vertical="center"/>
    </xf>
    <xf numFmtId="0" fontId="5" fillId="0" borderId="45" xfId="0" applyNumberFormat="1" applyFont="1" applyFill="1" applyBorder="1" applyAlignment="1" applyProtection="1">
      <alignment horizontal="left" vertical="center"/>
      <protection/>
    </xf>
    <xf numFmtId="0" fontId="5" fillId="0" borderId="37"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left" vertical="center"/>
      <protection/>
    </xf>
    <xf numFmtId="0" fontId="0" fillId="38" borderId="47" xfId="0" applyFill="1" applyBorder="1" applyAlignment="1">
      <alignment vertical="center"/>
    </xf>
    <xf numFmtId="0" fontId="0" fillId="38" borderId="48" xfId="0" applyFill="1" applyBorder="1" applyAlignment="1">
      <alignment vertical="center"/>
    </xf>
    <xf numFmtId="0" fontId="5" fillId="34" borderId="29"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left" vertical="center"/>
      <protection/>
    </xf>
    <xf numFmtId="0" fontId="5" fillId="34" borderId="47" xfId="0" applyNumberFormat="1" applyFont="1" applyFill="1" applyBorder="1" applyAlignment="1" applyProtection="1">
      <alignment horizontal="left" vertical="center"/>
      <protection/>
    </xf>
    <xf numFmtId="0" fontId="5" fillId="34" borderId="47" xfId="0" applyNumberFormat="1" applyFont="1" applyFill="1" applyBorder="1" applyAlignment="1" applyProtection="1">
      <alignment horizontal="center" vertical="center"/>
      <protection/>
    </xf>
    <xf numFmtId="0" fontId="5" fillId="34" borderId="29"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0" fontId="5" fillId="34" borderId="13" xfId="0" applyNumberFormat="1" applyFont="1" applyFill="1" applyBorder="1" applyAlignment="1" applyProtection="1">
      <alignment horizontal="center" vertical="center"/>
      <protection/>
    </xf>
    <xf numFmtId="0" fontId="4" fillId="34" borderId="47" xfId="0" applyNumberFormat="1" applyFont="1" applyFill="1" applyBorder="1" applyAlignment="1" applyProtection="1">
      <alignment horizontal="left" vertical="center"/>
      <protection/>
    </xf>
    <xf numFmtId="0" fontId="5" fillId="0" borderId="38" xfId="0" applyNumberFormat="1" applyFont="1" applyFill="1" applyBorder="1" applyAlignment="1" applyProtection="1">
      <alignment horizontal="center" vertical="center"/>
      <protection/>
    </xf>
    <xf numFmtId="176" fontId="11" fillId="0" borderId="38"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vertical="center"/>
      <protection/>
    </xf>
    <xf numFmtId="0" fontId="5" fillId="0" borderId="37" xfId="0" applyNumberFormat="1" applyFont="1" applyFill="1" applyBorder="1" applyAlignment="1" applyProtection="1">
      <alignment horizontal="center" vertical="center"/>
      <protection/>
    </xf>
    <xf numFmtId="49" fontId="5" fillId="0" borderId="38" xfId="0" applyNumberFormat="1" applyFont="1" applyFill="1" applyBorder="1" applyAlignment="1" applyProtection="1">
      <alignment horizontal="left" vertical="center"/>
      <protection/>
    </xf>
    <xf numFmtId="178" fontId="5" fillId="0" borderId="38" xfId="0" applyNumberFormat="1" applyFont="1" applyFill="1" applyBorder="1" applyAlignment="1" applyProtection="1">
      <alignment horizontal="left" vertical="center"/>
      <protection/>
    </xf>
    <xf numFmtId="179" fontId="5" fillId="0" borderId="36" xfId="0" applyNumberFormat="1" applyFont="1" applyFill="1" applyBorder="1" applyAlignment="1" applyProtection="1">
      <alignment horizontal="left" vertical="center"/>
      <protection/>
    </xf>
    <xf numFmtId="0" fontId="5" fillId="0" borderId="30" xfId="0" applyNumberFormat="1" applyFont="1" applyFill="1" applyBorder="1" applyAlignment="1" applyProtection="1">
      <alignment horizontal="left" vertical="center"/>
      <protection/>
    </xf>
    <xf numFmtId="0" fontId="5" fillId="0" borderId="40" xfId="0" applyNumberFormat="1" applyFont="1" applyFill="1" applyBorder="1" applyAlignment="1" applyProtection="1">
      <alignment horizontal="center" vertical="center"/>
      <protection/>
    </xf>
    <xf numFmtId="176" fontId="11" fillId="0" borderId="40"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vertical="center"/>
      <protection/>
    </xf>
    <xf numFmtId="0" fontId="5" fillId="0" borderId="30" xfId="0" applyNumberFormat="1" applyFont="1" applyFill="1" applyBorder="1" applyAlignment="1" applyProtection="1">
      <alignment horizontal="center" vertical="center"/>
      <protection/>
    </xf>
    <xf numFmtId="49" fontId="5" fillId="0" borderId="40" xfId="0" applyNumberFormat="1" applyFont="1" applyFill="1" applyBorder="1" applyAlignment="1" applyProtection="1">
      <alignment horizontal="left" vertical="center"/>
      <protection/>
    </xf>
    <xf numFmtId="178" fontId="5" fillId="0" borderId="40" xfId="0" applyNumberFormat="1" applyFont="1" applyFill="1" applyBorder="1" applyAlignment="1" applyProtection="1">
      <alignment horizontal="left" vertical="center"/>
      <protection/>
    </xf>
    <xf numFmtId="179" fontId="5" fillId="0" borderId="35" xfId="0" applyNumberFormat="1" applyFont="1" applyFill="1" applyBorder="1" applyAlignment="1" applyProtection="1">
      <alignment horizontal="left" vertical="center"/>
      <protection/>
    </xf>
    <xf numFmtId="0" fontId="0" fillId="33" borderId="29"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49" fontId="5" fillId="0" borderId="37"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protection/>
    </xf>
    <xf numFmtId="179" fontId="5" fillId="0" borderId="37" xfId="0" applyNumberFormat="1" applyFont="1" applyFill="1" applyBorder="1" applyAlignment="1" applyProtection="1">
      <alignment horizontal="left" vertical="center" shrinkToFit="1"/>
      <protection/>
    </xf>
    <xf numFmtId="49" fontId="5" fillId="0" borderId="36"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center" vertical="center"/>
      <protection/>
    </xf>
    <xf numFmtId="0" fontId="0" fillId="0" borderId="49" xfId="0" applyBorder="1" applyAlignment="1">
      <alignment vertical="center"/>
    </xf>
    <xf numFmtId="49" fontId="5" fillId="0" borderId="23"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179" fontId="5" fillId="0" borderId="23" xfId="0" applyNumberFormat="1" applyFont="1" applyFill="1" applyBorder="1" applyAlignment="1" applyProtection="1">
      <alignment horizontal="left" vertical="center" shrinkToFit="1"/>
      <protection/>
    </xf>
    <xf numFmtId="49" fontId="5" fillId="0" borderId="21" xfId="0" applyNumberFormat="1" applyFont="1" applyFill="1" applyBorder="1" applyAlignment="1" applyProtection="1">
      <alignment horizontal="left" vertical="center"/>
      <protection/>
    </xf>
    <xf numFmtId="49" fontId="0" fillId="0" borderId="30"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178" fontId="5" fillId="0" borderId="30" xfId="0" applyNumberFormat="1" applyFont="1" applyFill="1" applyBorder="1" applyAlignment="1" applyProtection="1">
      <alignment horizontal="left" vertical="center"/>
      <protection/>
    </xf>
    <xf numFmtId="49" fontId="5" fillId="0" borderId="35" xfId="0" applyNumberFormat="1" applyFont="1" applyFill="1" applyBorder="1" applyAlignment="1" applyProtection="1">
      <alignment horizontal="left" vertical="center"/>
      <protection/>
    </xf>
    <xf numFmtId="0" fontId="5" fillId="0" borderId="50" xfId="0" applyNumberFormat="1" applyFont="1" applyFill="1" applyBorder="1" applyAlignment="1" applyProtection="1">
      <alignment horizontal="left" vertical="center"/>
      <protection/>
    </xf>
    <xf numFmtId="0" fontId="5" fillId="0" borderId="51"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0" fillId="0" borderId="25" xfId="0" applyBorder="1" applyAlignment="1">
      <alignment vertical="center"/>
    </xf>
    <xf numFmtId="0" fontId="0" fillId="0" borderId="26" xfId="0" applyBorder="1" applyAlignment="1">
      <alignment vertical="center"/>
    </xf>
    <xf numFmtId="0" fontId="0" fillId="0" borderId="52" xfId="0" applyBorder="1" applyAlignment="1">
      <alignment vertical="center"/>
    </xf>
    <xf numFmtId="0" fontId="48" fillId="37" borderId="53" xfId="0" applyFont="1" applyFill="1" applyBorder="1" applyAlignment="1">
      <alignment vertical="center"/>
    </xf>
    <xf numFmtId="0" fontId="48" fillId="0" borderId="41" xfId="0" applyFont="1" applyFill="1" applyBorder="1" applyAlignment="1">
      <alignment vertical="center"/>
    </xf>
    <xf numFmtId="0" fontId="48" fillId="0" borderId="41" xfId="0" applyFont="1" applyFill="1" applyBorder="1" applyAlignment="1">
      <alignment horizontal="left" vertical="center"/>
    </xf>
    <xf numFmtId="0" fontId="48" fillId="6" borderId="41" xfId="0" applyFont="1" applyFill="1" applyBorder="1" applyAlignment="1">
      <alignment horizontal="left" vertical="center"/>
    </xf>
    <xf numFmtId="0" fontId="48" fillId="0" borderId="54" xfId="0" applyFont="1"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49" fontId="0" fillId="0" borderId="0" xfId="0" applyNumberFormat="1" applyAlignment="1">
      <alignment vertical="center"/>
    </xf>
    <xf numFmtId="0" fontId="5" fillId="0" borderId="0" xfId="0" applyFont="1" applyBorder="1" applyAlignment="1">
      <alignment vertical="center"/>
    </xf>
    <xf numFmtId="176" fontId="0" fillId="0" borderId="37" xfId="0" applyNumberFormat="1" applyBorder="1" applyAlignment="1">
      <alignment horizontal="center" vertical="center" shrinkToFit="1"/>
    </xf>
    <xf numFmtId="176" fontId="0" fillId="0" borderId="37" xfId="0" applyNumberFormat="1" applyBorder="1" applyAlignment="1">
      <alignment vertical="center" shrinkToFit="1"/>
    </xf>
    <xf numFmtId="176" fontId="0" fillId="0" borderId="23" xfId="0" applyNumberFormat="1" applyBorder="1" applyAlignment="1">
      <alignment horizontal="center" vertical="center" shrinkToFit="1"/>
    </xf>
    <xf numFmtId="176" fontId="0" fillId="0" borderId="23" xfId="0" applyNumberFormat="1" applyBorder="1" applyAlignment="1">
      <alignment vertical="center" shrinkToFit="1"/>
    </xf>
    <xf numFmtId="176" fontId="0" fillId="0" borderId="30" xfId="0" applyNumberFormat="1" applyBorder="1" applyAlignment="1">
      <alignment horizontal="center" vertical="center"/>
    </xf>
    <xf numFmtId="0" fontId="0" fillId="0" borderId="0" xfId="0" applyAlignment="1">
      <alignment horizontal="center" vertical="center"/>
    </xf>
    <xf numFmtId="0" fontId="5" fillId="36" borderId="13" xfId="0" applyFont="1" applyFill="1" applyBorder="1" applyAlignment="1">
      <alignment vertical="center"/>
    </xf>
    <xf numFmtId="0" fontId="5" fillId="0" borderId="40" xfId="0" applyFont="1" applyFill="1" applyBorder="1" applyAlignment="1">
      <alignment vertical="center"/>
    </xf>
    <xf numFmtId="0" fontId="48" fillId="37" borderId="55" xfId="0" applyFont="1" applyFill="1" applyBorder="1" applyAlignment="1">
      <alignment vertical="center"/>
    </xf>
    <xf numFmtId="0" fontId="0" fillId="0" borderId="28" xfId="0" applyBorder="1" applyAlignment="1">
      <alignment horizontal="center" vertical="center"/>
    </xf>
    <xf numFmtId="0" fontId="0" fillId="0" borderId="56" xfId="0" applyBorder="1" applyAlignment="1">
      <alignment vertical="center"/>
    </xf>
    <xf numFmtId="0" fontId="0" fillId="0" borderId="14" xfId="0" applyBorder="1" applyAlignment="1">
      <alignment vertical="center"/>
    </xf>
    <xf numFmtId="0" fontId="48" fillId="37" borderId="57" xfId="0" applyFont="1" applyFill="1" applyBorder="1" applyAlignment="1">
      <alignment vertical="center"/>
    </xf>
    <xf numFmtId="0" fontId="5" fillId="33" borderId="12"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left" vertical="center"/>
      <protection/>
    </xf>
    <xf numFmtId="0" fontId="10" fillId="33" borderId="32" xfId="0" applyFont="1" applyFill="1" applyBorder="1" applyAlignment="1">
      <alignment horizontal="left" vertical="center" shrinkToFit="1"/>
    </xf>
    <xf numFmtId="0" fontId="10" fillId="33" borderId="33" xfId="0" applyFont="1" applyFill="1" applyBorder="1" applyAlignment="1">
      <alignment horizontal="left" vertical="center" shrinkToFit="1"/>
    </xf>
    <xf numFmtId="0" fontId="10" fillId="33" borderId="34" xfId="0" applyFont="1" applyFill="1" applyBorder="1" applyAlignment="1">
      <alignment horizontal="left" vertical="center" shrinkToFit="1"/>
    </xf>
    <xf numFmtId="0" fontId="48" fillId="37" borderId="58" xfId="0" applyFont="1" applyFill="1" applyBorder="1" applyAlignment="1">
      <alignment vertical="center"/>
    </xf>
    <xf numFmtId="0" fontId="48" fillId="37" borderId="59" xfId="0" applyFont="1" applyFill="1" applyBorder="1" applyAlignment="1">
      <alignment vertical="center"/>
    </xf>
    <xf numFmtId="0" fontId="48" fillId="0" borderId="60" xfId="0" applyFont="1" applyFill="1" applyBorder="1" applyAlignment="1">
      <alignment vertical="center"/>
    </xf>
    <xf numFmtId="0" fontId="48" fillId="0" borderId="60" xfId="0" applyFont="1" applyFill="1" applyBorder="1" applyAlignment="1">
      <alignment horizontal="left" vertical="center"/>
    </xf>
    <xf numFmtId="0" fontId="48" fillId="6" borderId="60" xfId="0" applyFont="1" applyFill="1" applyBorder="1" applyAlignment="1">
      <alignment horizontal="left" vertical="center"/>
    </xf>
    <xf numFmtId="0" fontId="48" fillId="0" borderId="61" xfId="0" applyFont="1" applyFill="1" applyBorder="1" applyAlignment="1">
      <alignment vertical="center"/>
    </xf>
    <xf numFmtId="176" fontId="5" fillId="0" borderId="18" xfId="0" applyNumberFormat="1" applyFont="1" applyFill="1" applyBorder="1" applyAlignment="1" applyProtection="1">
      <alignment horizontal="center" vertical="center" shrinkToFit="1"/>
      <protection/>
    </xf>
    <xf numFmtId="176" fontId="5" fillId="0" borderId="22" xfId="0" applyNumberFormat="1" applyFont="1" applyFill="1" applyBorder="1" applyAlignment="1" applyProtection="1">
      <alignment horizontal="center" vertical="center" shrinkToFit="1"/>
      <protection/>
    </xf>
    <xf numFmtId="176" fontId="0" fillId="0" borderId="18" xfId="0" applyNumberFormat="1" applyBorder="1" applyAlignment="1">
      <alignment vertical="center"/>
    </xf>
    <xf numFmtId="0" fontId="10" fillId="33" borderId="33" xfId="0" applyFont="1" applyFill="1" applyBorder="1" applyAlignment="1">
      <alignment horizontal="left" vertical="center" shrinkToFit="1"/>
    </xf>
    <xf numFmtId="0" fontId="10" fillId="33" borderId="34" xfId="0" applyFont="1" applyFill="1" applyBorder="1" applyAlignment="1">
      <alignment horizontal="left" vertical="center" shrinkToFit="1"/>
    </xf>
    <xf numFmtId="0" fontId="10" fillId="33" borderId="32" xfId="0" applyFont="1" applyFill="1" applyBorder="1" applyAlignment="1">
      <alignment horizontal="left" vertical="center" shrinkToFit="1"/>
    </xf>
    <xf numFmtId="0" fontId="5" fillId="33" borderId="12"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left" vertical="center"/>
      <protection/>
    </xf>
    <xf numFmtId="0" fontId="0" fillId="0" borderId="47" xfId="0" applyBorder="1" applyAlignment="1">
      <alignment vertical="center"/>
    </xf>
    <xf numFmtId="0" fontId="0" fillId="0" borderId="0" xfId="61" applyFont="1" applyFill="1" applyBorder="1" applyAlignment="1">
      <alignment horizontal="center"/>
      <protection/>
    </xf>
    <xf numFmtId="0" fontId="0" fillId="0" borderId="48" xfId="0" applyBorder="1" applyAlignment="1">
      <alignment vertical="center"/>
    </xf>
    <xf numFmtId="0" fontId="0" fillId="0" borderId="27" xfId="0" applyBorder="1" applyAlignment="1">
      <alignment vertical="center"/>
    </xf>
    <xf numFmtId="0" fontId="0" fillId="0" borderId="38" xfId="0" applyFill="1" applyBorder="1" applyAlignment="1">
      <alignment vertical="center"/>
    </xf>
    <xf numFmtId="0" fontId="0" fillId="0" borderId="0" xfId="0" applyFill="1" applyBorder="1" applyAlignment="1">
      <alignment vertical="center"/>
    </xf>
    <xf numFmtId="177" fontId="0" fillId="0" borderId="23" xfId="0" applyNumberFormat="1" applyBorder="1" applyAlignment="1">
      <alignment horizontal="center" vertical="center" shrinkToFit="1"/>
    </xf>
    <xf numFmtId="0" fontId="5" fillId="33" borderId="12" xfId="0" applyNumberFormat="1" applyFont="1" applyFill="1" applyBorder="1" applyAlignment="1" applyProtection="1">
      <alignment horizontal="left" vertical="center"/>
      <protection/>
    </xf>
    <xf numFmtId="0" fontId="0" fillId="0" borderId="15" xfId="0" applyBorder="1" applyAlignment="1">
      <alignment vertical="center"/>
    </xf>
    <xf numFmtId="0" fontId="0" fillId="0" borderId="13" xfId="0" applyBorder="1" applyAlignment="1">
      <alignment vertical="center"/>
    </xf>
    <xf numFmtId="0" fontId="0" fillId="0" borderId="37" xfId="0" applyBorder="1" applyAlignment="1">
      <alignment horizontal="center" vertical="center"/>
    </xf>
    <xf numFmtId="0" fontId="0" fillId="0" borderId="36" xfId="0" applyBorder="1" applyAlignment="1">
      <alignment horizontal="center" vertical="center"/>
    </xf>
    <xf numFmtId="0" fontId="3" fillId="0" borderId="29" xfId="0" applyNumberFormat="1" applyFont="1" applyFill="1" applyBorder="1" applyAlignment="1" applyProtection="1">
      <alignment horizontal="center" vertical="center"/>
      <protection/>
    </xf>
    <xf numFmtId="0" fontId="0" fillId="0" borderId="10" xfId="0" applyBorder="1" applyAlignment="1">
      <alignment vertical="center"/>
    </xf>
    <xf numFmtId="0" fontId="0" fillId="0" borderId="11" xfId="0" applyBorder="1" applyAlignment="1">
      <alignment vertical="center"/>
    </xf>
    <xf numFmtId="0" fontId="0" fillId="33" borderId="45" xfId="0" applyFill="1" applyBorder="1" applyAlignment="1">
      <alignment vertical="center"/>
    </xf>
    <xf numFmtId="0" fontId="0" fillId="33" borderId="62" xfId="0" applyFill="1" applyBorder="1" applyAlignment="1">
      <alignment vertical="center"/>
    </xf>
    <xf numFmtId="0" fontId="0" fillId="0" borderId="63" xfId="0" applyBorder="1" applyAlignment="1">
      <alignment vertical="center"/>
    </xf>
    <xf numFmtId="0" fontId="0" fillId="0" borderId="37" xfId="0" applyBorder="1" applyAlignment="1">
      <alignment vertical="center"/>
    </xf>
    <xf numFmtId="0" fontId="0" fillId="0" borderId="64" xfId="0" applyBorder="1" applyAlignment="1">
      <alignment vertical="center"/>
    </xf>
    <xf numFmtId="0" fontId="4" fillId="33" borderId="62" xfId="0" applyNumberFormat="1" applyFont="1" applyFill="1" applyBorder="1" applyAlignment="1" applyProtection="1">
      <alignment horizontal="left" vertical="center"/>
      <protection/>
    </xf>
    <xf numFmtId="0" fontId="0" fillId="33" borderId="62" xfId="0" applyFill="1" applyBorder="1" applyAlignment="1">
      <alignment horizontal="left" vertical="center"/>
    </xf>
    <xf numFmtId="0" fontId="5" fillId="0" borderId="63" xfId="0" applyNumberFormat="1" applyFont="1" applyFill="1" applyBorder="1" applyAlignment="1" applyProtection="1">
      <alignment horizontal="left" vertical="center"/>
      <protection/>
    </xf>
    <xf numFmtId="0" fontId="0" fillId="0" borderId="36" xfId="0" applyBorder="1" applyAlignment="1">
      <alignment vertical="center"/>
    </xf>
    <xf numFmtId="0" fontId="0" fillId="0" borderId="12" xfId="0" applyNumberFormat="1" applyFont="1" applyFill="1" applyBorder="1" applyAlignment="1" applyProtection="1">
      <alignment horizontal="center" vertical="center"/>
      <protection/>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5" fillId="0" borderId="24" xfId="0" applyNumberFormat="1" applyFont="1" applyFill="1" applyBorder="1" applyAlignment="1" applyProtection="1">
      <alignment horizontal="center" vertical="center"/>
      <protection/>
    </xf>
    <xf numFmtId="0" fontId="0" fillId="0" borderId="0" xfId="0" applyBorder="1" applyAlignment="1">
      <alignment vertical="center"/>
    </xf>
    <xf numFmtId="0" fontId="0" fillId="0" borderId="49" xfId="0" applyBorder="1" applyAlignment="1">
      <alignment vertical="center"/>
    </xf>
    <xf numFmtId="0" fontId="0" fillId="33" borderId="46" xfId="0" applyFill="1" applyBorder="1" applyAlignment="1">
      <alignment vertical="center"/>
    </xf>
    <xf numFmtId="0" fontId="0" fillId="33" borderId="65" xfId="0" applyFill="1" applyBorder="1" applyAlignment="1">
      <alignment vertical="center"/>
    </xf>
    <xf numFmtId="0" fontId="0" fillId="0" borderId="65" xfId="0" applyBorder="1" applyAlignment="1">
      <alignment vertical="center"/>
    </xf>
    <xf numFmtId="0" fontId="0" fillId="33" borderId="66" xfId="0" applyFill="1" applyBorder="1" applyAlignment="1">
      <alignment vertical="center"/>
    </xf>
    <xf numFmtId="0" fontId="0" fillId="0" borderId="66" xfId="0" applyBorder="1" applyAlignment="1">
      <alignment vertical="center"/>
    </xf>
    <xf numFmtId="0" fontId="0" fillId="33" borderId="67" xfId="0" applyFill="1" applyBorder="1" applyAlignment="1">
      <alignment vertical="center"/>
    </xf>
    <xf numFmtId="0" fontId="0" fillId="0" borderId="68" xfId="0" applyBorder="1" applyAlignment="1">
      <alignment vertical="center"/>
    </xf>
    <xf numFmtId="0" fontId="0" fillId="0" borderId="67"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5" fillId="0" borderId="25" xfId="0" applyNumberFormat="1" applyFont="1" applyFill="1" applyBorder="1" applyAlignment="1" applyProtection="1">
      <alignment horizontal="center" vertical="center"/>
      <protection/>
    </xf>
    <xf numFmtId="0" fontId="0" fillId="0" borderId="26" xfId="0" applyBorder="1" applyAlignment="1">
      <alignment vertical="center"/>
    </xf>
    <xf numFmtId="0" fontId="0" fillId="0" borderId="52" xfId="0" applyBorder="1" applyAlignment="1">
      <alignment vertical="center"/>
    </xf>
    <xf numFmtId="0" fontId="0" fillId="33" borderId="51" xfId="0" applyFill="1" applyBorder="1" applyAlignment="1">
      <alignment vertical="center"/>
    </xf>
    <xf numFmtId="0" fontId="0" fillId="33" borderId="71" xfId="0" applyFill="1"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2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49"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52" xfId="0" applyBorder="1" applyAlignment="1">
      <alignment vertical="center" wrapText="1"/>
    </xf>
    <xf numFmtId="176" fontId="4" fillId="0" borderId="29" xfId="0" applyNumberFormat="1" applyFont="1" applyBorder="1" applyAlignment="1">
      <alignment vertical="center"/>
    </xf>
    <xf numFmtId="176" fontId="4" fillId="0" borderId="16" xfId="0" applyNumberFormat="1" applyFont="1" applyBorder="1" applyAlignment="1">
      <alignment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5" fillId="0" borderId="28"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0" fillId="0" borderId="23" xfId="0" applyBorder="1" applyAlignment="1">
      <alignment vertical="center"/>
    </xf>
    <xf numFmtId="0" fontId="0" fillId="0" borderId="21" xfId="0" applyBorder="1" applyAlignment="1">
      <alignment vertical="center"/>
    </xf>
    <xf numFmtId="176" fontId="5" fillId="0" borderId="72" xfId="0" applyNumberFormat="1" applyFont="1" applyBorder="1" applyAlignment="1">
      <alignment vertical="center" shrinkToFit="1"/>
    </xf>
    <xf numFmtId="176" fontId="5" fillId="0" borderId="16" xfId="0" applyNumberFormat="1" applyFont="1" applyBorder="1" applyAlignment="1">
      <alignment vertical="center" shrinkToFit="1"/>
    </xf>
    <xf numFmtId="0" fontId="0" fillId="33" borderId="0" xfId="0" applyFont="1" applyFill="1" applyBorder="1" applyAlignment="1">
      <alignment vertical="center" shrinkToFit="1"/>
    </xf>
    <xf numFmtId="0" fontId="7" fillId="0" borderId="10" xfId="0" applyFont="1" applyBorder="1" applyAlignment="1">
      <alignment horizontal="center" vertical="center"/>
    </xf>
    <xf numFmtId="0" fontId="7" fillId="0" borderId="26" xfId="0" applyFont="1" applyBorder="1" applyAlignment="1">
      <alignment horizontal="center" vertical="center"/>
    </xf>
    <xf numFmtId="176" fontId="5" fillId="0" borderId="25" xfId="0" applyNumberFormat="1" applyFont="1" applyBorder="1" applyAlignment="1">
      <alignment vertical="center" shrinkToFit="1"/>
    </xf>
    <xf numFmtId="0" fontId="0" fillId="33" borderId="26" xfId="0" applyFont="1" applyFill="1" applyBorder="1" applyAlignment="1">
      <alignment vertical="center" shrinkToFit="1"/>
    </xf>
    <xf numFmtId="176" fontId="5" fillId="0" borderId="29" xfId="0" applyNumberFormat="1" applyFont="1" applyBorder="1" applyAlignment="1">
      <alignment vertical="center" shrinkToFit="1"/>
    </xf>
    <xf numFmtId="0" fontId="0" fillId="38" borderId="10" xfId="0" applyFont="1" applyFill="1" applyBorder="1" applyAlignment="1">
      <alignment vertical="center" shrinkToFit="1"/>
    </xf>
    <xf numFmtId="0" fontId="0" fillId="38" borderId="0" xfId="0" applyFont="1" applyFill="1" applyBorder="1" applyAlignment="1">
      <alignment vertical="center" shrinkToFit="1"/>
    </xf>
    <xf numFmtId="176" fontId="8" fillId="0" borderId="37" xfId="0" applyNumberFormat="1" applyFont="1" applyBorder="1" applyAlignment="1">
      <alignment horizontal="center" vertical="center"/>
    </xf>
    <xf numFmtId="176" fontId="8" fillId="0" borderId="23"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10" xfId="0" applyFont="1" applyBorder="1" applyAlignment="1">
      <alignment vertical="center"/>
    </xf>
    <xf numFmtId="0" fontId="0" fillId="0" borderId="19" xfId="0" applyBorder="1" applyAlignment="1">
      <alignment vertical="center"/>
    </xf>
    <xf numFmtId="0" fontId="0" fillId="0" borderId="17" xfId="0" applyBorder="1" applyAlignment="1">
      <alignment vertical="center"/>
    </xf>
    <xf numFmtId="176" fontId="5" fillId="0" borderId="24" xfId="0" applyNumberFormat="1" applyFont="1" applyBorder="1" applyAlignment="1">
      <alignment vertical="center" shrinkToFit="1"/>
    </xf>
    <xf numFmtId="176" fontId="8" fillId="0" borderId="69" xfId="0" applyNumberFormat="1" applyFont="1" applyBorder="1" applyAlignment="1">
      <alignment horizontal="center" vertical="center"/>
    </xf>
    <xf numFmtId="176" fontId="8" fillId="0" borderId="19" xfId="0" applyNumberFormat="1" applyFont="1" applyBorder="1" applyAlignment="1">
      <alignment horizontal="center" vertical="center"/>
    </xf>
    <xf numFmtId="0" fontId="0" fillId="0" borderId="28" xfId="0" applyBorder="1" applyAlignment="1">
      <alignment vertical="center" shrinkToFit="1"/>
    </xf>
    <xf numFmtId="0" fontId="0" fillId="0" borderId="37" xfId="0" applyBorder="1" applyAlignment="1">
      <alignment vertical="center" shrinkToFit="1"/>
    </xf>
    <xf numFmtId="0" fontId="0" fillId="38" borderId="37" xfId="0" applyFill="1" applyBorder="1"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38" borderId="23" xfId="0" applyFill="1" applyBorder="1" applyAlignment="1">
      <alignment vertical="center" shrinkToFit="1"/>
    </xf>
    <xf numFmtId="0" fontId="0" fillId="38" borderId="26" xfId="0" applyFont="1" applyFill="1" applyBorder="1" applyAlignment="1">
      <alignment vertical="center" shrinkToFit="1"/>
    </xf>
    <xf numFmtId="176" fontId="8" fillId="0" borderId="26"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9" fillId="0" borderId="16" xfId="0" applyFont="1" applyFill="1" applyBorder="1" applyAlignment="1">
      <alignment vertical="center"/>
    </xf>
    <xf numFmtId="0" fontId="0" fillId="0" borderId="73" xfId="0" applyBorder="1" applyAlignment="1">
      <alignment vertical="center"/>
    </xf>
    <xf numFmtId="0" fontId="10" fillId="33" borderId="32" xfId="0" applyFont="1" applyFill="1" applyBorder="1" applyAlignment="1">
      <alignment horizontal="left" vertical="center" shrinkToFit="1"/>
    </xf>
    <xf numFmtId="0" fontId="0" fillId="0" borderId="19" xfId="0" applyBorder="1" applyAlignment="1">
      <alignment vertical="center" shrinkToFit="1"/>
    </xf>
    <xf numFmtId="0" fontId="10" fillId="0" borderId="19" xfId="0" applyFont="1" applyBorder="1" applyAlignment="1">
      <alignment horizontal="center" vertical="center" shrinkToFit="1"/>
    </xf>
    <xf numFmtId="0" fontId="10" fillId="0" borderId="73" xfId="0" applyFont="1" applyBorder="1" applyAlignment="1">
      <alignment horizontal="center" vertical="center" shrinkToFit="1"/>
    </xf>
    <xf numFmtId="0" fontId="9" fillId="0" borderId="29" xfId="0" applyFont="1" applyFill="1" applyBorder="1" applyAlignment="1">
      <alignment vertical="center"/>
    </xf>
    <xf numFmtId="0" fontId="0" fillId="0" borderId="59" xfId="0" applyBorder="1" applyAlignment="1">
      <alignment vertical="center"/>
    </xf>
    <xf numFmtId="0" fontId="10" fillId="0" borderId="10" xfId="0" applyFont="1" applyBorder="1" applyAlignment="1">
      <alignment vertical="center" shrinkToFit="1"/>
    </xf>
    <xf numFmtId="0" fontId="10" fillId="0" borderId="59" xfId="0" applyFont="1" applyBorder="1" applyAlignment="1">
      <alignment vertical="center" shrinkToFit="1"/>
    </xf>
    <xf numFmtId="0" fontId="10" fillId="33" borderId="33" xfId="0" applyFont="1" applyFill="1" applyBorder="1" applyAlignment="1">
      <alignment horizontal="left" vertical="center" shrinkToFit="1"/>
    </xf>
    <xf numFmtId="0" fontId="10" fillId="0" borderId="23" xfId="0" applyFont="1" applyBorder="1" applyAlignment="1">
      <alignment horizontal="center" vertical="center" shrinkToFit="1"/>
    </xf>
    <xf numFmtId="0" fontId="10" fillId="0" borderId="74" xfId="0" applyFont="1" applyBorder="1" applyAlignment="1">
      <alignment horizontal="center" vertical="center" shrinkToFit="1"/>
    </xf>
    <xf numFmtId="0" fontId="0" fillId="0" borderId="39" xfId="0" applyBorder="1" applyAlignment="1">
      <alignment vertical="center" shrinkToFit="1"/>
    </xf>
    <xf numFmtId="0" fontId="0" fillId="0" borderId="30" xfId="0" applyBorder="1" applyAlignment="1">
      <alignment vertical="center" shrinkToFit="1"/>
    </xf>
    <xf numFmtId="0" fontId="5" fillId="38" borderId="30" xfId="0" applyFont="1" applyFill="1" applyBorder="1" applyAlignment="1">
      <alignment vertical="center" shrinkToFit="1"/>
    </xf>
    <xf numFmtId="0" fontId="9" fillId="0" borderId="20" xfId="0" applyFont="1" applyFill="1" applyBorder="1" applyAlignment="1">
      <alignment vertical="center"/>
    </xf>
    <xf numFmtId="0" fontId="0" fillId="0" borderId="74" xfId="0" applyBorder="1" applyAlignment="1">
      <alignment vertical="center"/>
    </xf>
    <xf numFmtId="0" fontId="10" fillId="0" borderId="10" xfId="0" applyFont="1" applyBorder="1" applyAlignment="1">
      <alignment horizontal="center" vertical="center" shrinkToFit="1"/>
    </xf>
    <xf numFmtId="0" fontId="10" fillId="0" borderId="59" xfId="0" applyFont="1" applyBorder="1" applyAlignment="1">
      <alignment horizontal="center" vertical="center" shrinkToFit="1"/>
    </xf>
    <xf numFmtId="0" fontId="10" fillId="33" borderId="75" xfId="0" applyFont="1" applyFill="1" applyBorder="1" applyAlignment="1">
      <alignment horizontal="left" vertical="center" shrinkToFit="1"/>
    </xf>
    <xf numFmtId="0" fontId="0" fillId="0" borderId="10" xfId="0" applyBorder="1" applyAlignment="1">
      <alignment vertical="center" shrinkToFit="1"/>
    </xf>
    <xf numFmtId="0" fontId="0" fillId="0" borderId="59" xfId="0" applyBorder="1" applyAlignment="1">
      <alignment vertical="center" shrinkToFit="1"/>
    </xf>
    <xf numFmtId="0" fontId="9" fillId="0" borderId="39" xfId="0" applyFont="1" applyFill="1" applyBorder="1" applyAlignment="1">
      <alignment vertical="center"/>
    </xf>
    <xf numFmtId="0" fontId="0" fillId="0" borderId="76" xfId="0" applyBorder="1" applyAlignment="1">
      <alignment vertical="center"/>
    </xf>
    <xf numFmtId="0" fontId="10" fillId="33" borderId="34" xfId="0" applyFont="1" applyFill="1" applyBorder="1" applyAlignment="1">
      <alignment horizontal="left" vertical="center" shrinkToFit="1"/>
    </xf>
    <xf numFmtId="0" fontId="10" fillId="0" borderId="30" xfId="0" applyFont="1" applyBorder="1" applyAlignment="1">
      <alignment horizontal="center" vertical="center" shrinkToFit="1"/>
    </xf>
    <xf numFmtId="0" fontId="10" fillId="0" borderId="76" xfId="0" applyFont="1" applyBorder="1" applyAlignment="1">
      <alignment horizontal="center" vertical="center" shrinkToFit="1"/>
    </xf>
    <xf numFmtId="0" fontId="0" fillId="36" borderId="45" xfId="0" applyFont="1" applyFill="1" applyBorder="1" applyAlignment="1">
      <alignment vertical="center"/>
    </xf>
    <xf numFmtId="0" fontId="0" fillId="36" borderId="37" xfId="0" applyFont="1" applyFill="1" applyBorder="1" applyAlignment="1">
      <alignment vertical="center"/>
    </xf>
    <xf numFmtId="0" fontId="0" fillId="36" borderId="77" xfId="0" applyFont="1" applyFill="1" applyBorder="1" applyAlignment="1">
      <alignment vertical="center"/>
    </xf>
    <xf numFmtId="0" fontId="0" fillId="36" borderId="38" xfId="0" applyFont="1" applyFill="1" applyBorder="1" applyAlignment="1">
      <alignment vertical="center"/>
    </xf>
    <xf numFmtId="0" fontId="0" fillId="36" borderId="38" xfId="0" applyFill="1" applyBorder="1" applyAlignment="1">
      <alignment vertical="center"/>
    </xf>
    <xf numFmtId="0" fontId="0" fillId="36" borderId="28" xfId="0" applyFont="1" applyFill="1" applyBorder="1" applyAlignment="1">
      <alignment vertical="center"/>
    </xf>
    <xf numFmtId="0" fontId="0" fillId="36" borderId="37" xfId="0" applyFill="1" applyBorder="1" applyAlignment="1">
      <alignment vertical="center"/>
    </xf>
    <xf numFmtId="0" fontId="0" fillId="36" borderId="36" xfId="0" applyFill="1" applyBorder="1" applyAlignment="1">
      <alignment vertical="center"/>
    </xf>
    <xf numFmtId="0" fontId="0" fillId="0" borderId="51" xfId="0" applyFill="1" applyBorder="1" applyAlignment="1">
      <alignment vertical="center"/>
    </xf>
    <xf numFmtId="0" fontId="0" fillId="0" borderId="71" xfId="0" applyFill="1" applyBorder="1" applyAlignment="1">
      <alignment vertical="center"/>
    </xf>
    <xf numFmtId="0" fontId="0" fillId="0" borderId="78" xfId="0" applyFill="1" applyBorder="1" applyAlignment="1">
      <alignment vertical="center"/>
    </xf>
    <xf numFmtId="0" fontId="0" fillId="0" borderId="51" xfId="0" applyFont="1" applyFill="1" applyBorder="1" applyAlignment="1">
      <alignment vertical="center"/>
    </xf>
    <xf numFmtId="0" fontId="0" fillId="0" borderId="71" xfId="0" applyFont="1" applyFill="1" applyBorder="1" applyAlignment="1">
      <alignment vertical="center"/>
    </xf>
    <xf numFmtId="0" fontId="0" fillId="0" borderId="78" xfId="0" applyFont="1" applyFill="1" applyBorder="1" applyAlignment="1">
      <alignment vertical="center"/>
    </xf>
    <xf numFmtId="0" fontId="0" fillId="0" borderId="30" xfId="0" applyFont="1" applyFill="1" applyBorder="1" applyAlignment="1">
      <alignment vertical="center"/>
    </xf>
    <xf numFmtId="0" fontId="0" fillId="0" borderId="40" xfId="0" applyFont="1" applyFill="1" applyBorder="1" applyAlignment="1">
      <alignment vertical="center"/>
    </xf>
    <xf numFmtId="0" fontId="0" fillId="0" borderId="40" xfId="0" applyFill="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36" borderId="29" xfId="0" applyFont="1" applyFill="1" applyBorder="1" applyAlignment="1">
      <alignment vertical="center"/>
    </xf>
    <xf numFmtId="0" fontId="0" fillId="36" borderId="62" xfId="0" applyFont="1" applyFill="1" applyBorder="1" applyAlignment="1">
      <alignment vertical="center"/>
    </xf>
    <xf numFmtId="0" fontId="0" fillId="36" borderId="12" xfId="0" applyFill="1" applyBorder="1" applyAlignment="1">
      <alignment vertical="center"/>
    </xf>
    <xf numFmtId="0" fontId="0" fillId="36" borderId="15" xfId="0" applyFill="1" applyBorder="1" applyAlignment="1">
      <alignment vertical="center"/>
    </xf>
    <xf numFmtId="0" fontId="0" fillId="36" borderId="13" xfId="0" applyFill="1" applyBorder="1" applyAlignment="1">
      <alignment vertical="center"/>
    </xf>
    <xf numFmtId="0" fontId="0" fillId="0" borderId="12" xfId="0" applyBorder="1" applyAlignment="1">
      <alignment vertical="center"/>
    </xf>
    <xf numFmtId="49" fontId="12"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3" xfId="0" applyBorder="1" applyAlignment="1">
      <alignment horizontal="center" vertical="center"/>
    </xf>
    <xf numFmtId="49" fontId="12" fillId="34" borderId="12" xfId="0" applyNumberFormat="1" applyFont="1" applyFill="1" applyBorder="1" applyAlignment="1" applyProtection="1">
      <alignment horizontal="center" vertical="center"/>
      <protection/>
    </xf>
    <xf numFmtId="0" fontId="0" fillId="36" borderId="12" xfId="0" applyFill="1" applyBorder="1" applyAlignment="1">
      <alignment vertical="center" shrinkToFit="1"/>
    </xf>
    <xf numFmtId="0" fontId="0" fillId="0" borderId="15" xfId="0" applyBorder="1" applyAlignment="1">
      <alignment vertical="center" shrinkToFit="1"/>
    </xf>
    <xf numFmtId="176" fontId="9" fillId="0" borderId="37" xfId="0" applyNumberFormat="1" applyFont="1" applyFill="1" applyBorder="1" applyAlignment="1" applyProtection="1">
      <alignment horizontal="center" vertical="center"/>
      <protection/>
    </xf>
    <xf numFmtId="176" fontId="9" fillId="0" borderId="28" xfId="0" applyNumberFormat="1" applyFont="1" applyFill="1" applyBorder="1" applyAlignment="1" applyProtection="1">
      <alignment horizontal="center" vertical="center"/>
      <protection/>
    </xf>
    <xf numFmtId="0" fontId="0" fillId="36" borderId="72" xfId="0" applyFill="1" applyBorder="1" applyAlignment="1">
      <alignment vertical="center" shrinkToFit="1"/>
    </xf>
    <xf numFmtId="0" fontId="0" fillId="36" borderId="70" xfId="0" applyFill="1" applyBorder="1" applyAlignment="1">
      <alignment vertical="center" shrinkToFit="1"/>
    </xf>
    <xf numFmtId="0" fontId="0" fillId="0" borderId="69" xfId="0" applyFill="1" applyBorder="1" applyAlignment="1">
      <alignment vertical="center"/>
    </xf>
    <xf numFmtId="0" fontId="0" fillId="0" borderId="70" xfId="0" applyFill="1" applyBorder="1" applyAlignment="1">
      <alignment vertical="center"/>
    </xf>
    <xf numFmtId="0" fontId="0" fillId="0" borderId="28" xfId="0" applyFill="1" applyBorder="1" applyAlignment="1">
      <alignment vertical="center"/>
    </xf>
    <xf numFmtId="0" fontId="0" fillId="0" borderId="37" xfId="0" applyFill="1" applyBorder="1" applyAlignment="1">
      <alignment vertical="center" shrinkToFit="1"/>
    </xf>
    <xf numFmtId="0" fontId="4" fillId="0" borderId="20" xfId="0" applyNumberFormat="1" applyFont="1" applyFill="1" applyBorder="1" applyAlignment="1" applyProtection="1">
      <alignment horizontal="left" vertical="center"/>
      <protection/>
    </xf>
    <xf numFmtId="0" fontId="0" fillId="0" borderId="23" xfId="0" applyBorder="1" applyAlignment="1">
      <alignment horizontal="left" vertical="center"/>
    </xf>
    <xf numFmtId="0" fontId="9" fillId="0"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1" xfId="0" applyBorder="1" applyAlignment="1">
      <alignment horizontal="center" vertical="center"/>
    </xf>
    <xf numFmtId="0" fontId="9" fillId="0" borderId="20" xfId="0" applyNumberFormat="1" applyFont="1" applyFill="1" applyBorder="1" applyAlignment="1" applyProtection="1">
      <alignment horizontal="center" vertical="center"/>
      <protection/>
    </xf>
    <xf numFmtId="0" fontId="0" fillId="0" borderId="37" xfId="0" applyFill="1" applyBorder="1" applyAlignment="1">
      <alignment vertical="center"/>
    </xf>
    <xf numFmtId="0" fontId="0" fillId="0" borderId="36"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shrinkToFit="1"/>
    </xf>
    <xf numFmtId="0" fontId="9" fillId="0" borderId="69" xfId="0" applyNumberFormat="1"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23" xfId="0" applyFill="1" applyBorder="1" applyAlignment="1">
      <alignment vertical="center"/>
    </xf>
    <xf numFmtId="0" fontId="0" fillId="0" borderId="21" xfId="0" applyFill="1" applyBorder="1" applyAlignment="1">
      <alignment vertical="center"/>
    </xf>
    <xf numFmtId="0" fontId="9" fillId="0" borderId="30" xfId="0" applyNumberFormat="1" applyFont="1" applyFill="1" applyBorder="1" applyAlignment="1" applyProtection="1">
      <alignment horizontal="center" vertical="center"/>
      <protection/>
    </xf>
    <xf numFmtId="0" fontId="0" fillId="0" borderId="35" xfId="0" applyBorder="1" applyAlignment="1">
      <alignment horizontal="center" vertical="center"/>
    </xf>
    <xf numFmtId="0" fontId="9" fillId="0" borderId="39" xfId="0" applyNumberFormat="1" applyFont="1" applyFill="1" applyBorder="1" applyAlignment="1" applyProtection="1">
      <alignment horizontal="center" vertical="center"/>
      <protection/>
    </xf>
    <xf numFmtId="0" fontId="0" fillId="36" borderId="58" xfId="0" applyFill="1" applyBorder="1" applyAlignment="1">
      <alignment vertical="center"/>
    </xf>
    <xf numFmtId="0" fontId="0" fillId="36" borderId="53" xfId="0" applyFill="1" applyBorder="1" applyAlignment="1">
      <alignment vertical="center"/>
    </xf>
    <xf numFmtId="0" fontId="0" fillId="0" borderId="58" xfId="0" applyBorder="1" applyAlignment="1">
      <alignment vertical="center"/>
    </xf>
    <xf numFmtId="0" fontId="0" fillId="0" borderId="53" xfId="0" applyBorder="1" applyAlignment="1">
      <alignment vertical="center"/>
    </xf>
    <xf numFmtId="0" fontId="0" fillId="0" borderId="60" xfId="0" applyFill="1" applyBorder="1" applyAlignment="1">
      <alignment vertical="center"/>
    </xf>
    <xf numFmtId="0" fontId="0" fillId="0" borderId="41" xfId="0" applyBorder="1" applyAlignment="1">
      <alignment vertical="center"/>
    </xf>
    <xf numFmtId="0" fontId="0" fillId="0" borderId="60" xfId="0" applyBorder="1" applyAlignment="1">
      <alignment vertical="center"/>
    </xf>
    <xf numFmtId="0" fontId="0" fillId="0" borderId="61" xfId="0" applyBorder="1" applyAlignment="1">
      <alignment vertical="center" wrapText="1"/>
    </xf>
    <xf numFmtId="0" fontId="0" fillId="0" borderId="54" xfId="0" applyBorder="1" applyAlignment="1">
      <alignment vertical="center" wrapText="1"/>
    </xf>
    <xf numFmtId="0" fontId="0" fillId="36" borderId="47" xfId="0" applyFill="1" applyBorder="1" applyAlignment="1">
      <alignment vertical="center" wrapText="1"/>
    </xf>
    <xf numFmtId="0" fontId="0" fillId="0" borderId="27" xfId="0" applyBorder="1" applyAlignment="1">
      <alignment vertical="center" wrapText="1"/>
    </xf>
    <xf numFmtId="0" fontId="0" fillId="0" borderId="39" xfId="0" applyFill="1" applyBorder="1" applyAlignment="1">
      <alignment vertical="center"/>
    </xf>
    <xf numFmtId="0" fontId="0" fillId="0" borderId="30" xfId="0" applyFill="1" applyBorder="1" applyAlignment="1">
      <alignment vertical="center"/>
    </xf>
    <xf numFmtId="0" fontId="0" fillId="0" borderId="35" xfId="0" applyFill="1" applyBorder="1" applyAlignment="1">
      <alignment vertical="center"/>
    </xf>
    <xf numFmtId="0" fontId="0" fillId="0" borderId="30" xfId="0" applyFill="1" applyBorder="1" applyAlignment="1">
      <alignment vertical="center" shrinkToFit="1"/>
    </xf>
    <xf numFmtId="176" fontId="9" fillId="0" borderId="15"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5" fillId="34" borderId="29" xfId="0" applyNumberFormat="1" applyFont="1" applyFill="1" applyBorder="1" applyAlignment="1" applyProtection="1">
      <alignment horizontal="left" vertical="center" shrinkToFit="1"/>
      <protection/>
    </xf>
    <xf numFmtId="0" fontId="5" fillId="34" borderId="12" xfId="0" applyNumberFormat="1" applyFont="1" applyFill="1" applyBorder="1" applyAlignment="1" applyProtection="1">
      <alignment horizontal="left" vertical="center" shrinkToFit="1"/>
      <protection/>
    </xf>
    <xf numFmtId="0" fontId="0" fillId="0" borderId="13" xfId="0" applyBorder="1" applyAlignment="1">
      <alignment horizontal="left" vertical="center" shrinkToFit="1"/>
    </xf>
    <xf numFmtId="0" fontId="5" fillId="34" borderId="12" xfId="0" applyNumberFormat="1" applyFont="1" applyFill="1" applyBorder="1" applyAlignment="1" applyProtection="1">
      <alignment horizontal="center" vertical="center"/>
      <protection/>
    </xf>
    <xf numFmtId="0" fontId="5" fillId="34" borderId="13" xfId="0" applyNumberFormat="1" applyFont="1" applyFill="1" applyBorder="1" applyAlignment="1" applyProtection="1">
      <alignment horizontal="center" vertical="center"/>
      <protection/>
    </xf>
    <xf numFmtId="176"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0" fillId="33" borderId="12" xfId="0" applyFill="1" applyBorder="1" applyAlignment="1">
      <alignment vertical="center"/>
    </xf>
    <xf numFmtId="0" fontId="0" fillId="33" borderId="15" xfId="0" applyFill="1" applyBorder="1" applyAlignment="1">
      <alignment vertical="center"/>
    </xf>
    <xf numFmtId="0" fontId="0" fillId="33" borderId="13" xfId="0" applyFill="1" applyBorder="1" applyAlignment="1">
      <alignment vertical="center"/>
    </xf>
    <xf numFmtId="0" fontId="0" fillId="0" borderId="28" xfId="0" applyBorder="1" applyAlignment="1">
      <alignment vertical="center"/>
    </xf>
    <xf numFmtId="0" fontId="5" fillId="0" borderId="37" xfId="0" applyNumberFormat="1" applyFont="1" applyFill="1" applyBorder="1" applyAlignment="1" applyProtection="1">
      <alignment horizontal="left" vertical="center"/>
      <protection/>
    </xf>
    <xf numFmtId="0" fontId="5" fillId="0" borderId="36" xfId="0" applyNumberFormat="1" applyFont="1" applyFill="1" applyBorder="1" applyAlignment="1" applyProtection="1">
      <alignment horizontal="left" vertical="center"/>
      <protection/>
    </xf>
    <xf numFmtId="0" fontId="5" fillId="0" borderId="28" xfId="0" applyNumberFormat="1" applyFont="1" applyFill="1" applyBorder="1" applyAlignment="1" applyProtection="1">
      <alignment horizontal="left" vertical="center" shrinkToFit="1"/>
      <protection/>
    </xf>
    <xf numFmtId="0" fontId="0" fillId="0" borderId="36" xfId="0" applyBorder="1" applyAlignment="1">
      <alignment vertical="center" shrinkToFit="1"/>
    </xf>
    <xf numFmtId="0" fontId="5" fillId="0" borderId="28"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49" fontId="5" fillId="0" borderId="36" xfId="0" applyNumberFormat="1" applyFont="1" applyFill="1" applyBorder="1" applyAlignment="1" applyProtection="1">
      <alignment horizontal="center" vertical="center"/>
      <protection/>
    </xf>
    <xf numFmtId="9" fontId="5" fillId="0" borderId="28" xfId="0" applyNumberFormat="1" applyFont="1" applyFill="1" applyBorder="1" applyAlignment="1" applyProtection="1">
      <alignment horizontal="center" vertical="center"/>
      <protection/>
    </xf>
    <xf numFmtId="9" fontId="5" fillId="0" borderId="36" xfId="0" applyNumberFormat="1" applyFont="1" applyFill="1" applyBorder="1" applyAlignment="1" applyProtection="1">
      <alignment horizontal="center" vertical="center"/>
      <protection/>
    </xf>
    <xf numFmtId="0" fontId="0" fillId="0" borderId="20" xfId="0" applyBorder="1" applyAlignment="1">
      <alignment vertical="center"/>
    </xf>
    <xf numFmtId="0" fontId="5" fillId="0" borderId="33"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shrinkToFit="1"/>
      <protection/>
    </xf>
    <xf numFmtId="0" fontId="0" fillId="0" borderId="21" xfId="0" applyBorder="1" applyAlignment="1">
      <alignment vertical="center" shrinkToFit="1"/>
    </xf>
    <xf numFmtId="0" fontId="5" fillId="0" borderId="20"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9" fontId="5" fillId="0" borderId="20" xfId="0" applyNumberFormat="1" applyFont="1" applyFill="1" applyBorder="1" applyAlignment="1" applyProtection="1">
      <alignment horizontal="center" vertical="center"/>
      <protection/>
    </xf>
    <xf numFmtId="9" fontId="5" fillId="0" borderId="21" xfId="0" applyNumberFormat="1" applyFont="1" applyFill="1" applyBorder="1" applyAlignment="1" applyProtection="1">
      <alignment horizontal="center" vertical="center"/>
      <protection/>
    </xf>
    <xf numFmtId="0" fontId="0" fillId="0" borderId="21" xfId="0" applyBorder="1" applyAlignment="1">
      <alignment horizontal="left" vertical="center"/>
    </xf>
    <xf numFmtId="0" fontId="5" fillId="0" borderId="21" xfId="0" applyNumberFormat="1" applyFont="1" applyFill="1" applyBorder="1" applyAlignment="1" applyProtection="1">
      <alignment horizontal="center" vertical="center"/>
      <protection/>
    </xf>
    <xf numFmtId="0" fontId="13" fillId="34" borderId="29" xfId="0" applyNumberFormat="1" applyFont="1" applyFill="1" applyBorder="1" applyAlignment="1" applyProtection="1">
      <alignment horizontal="left" vertical="center" textRotation="255"/>
      <protection/>
    </xf>
    <xf numFmtId="0" fontId="0" fillId="0" borderId="24" xfId="0" applyBorder="1" applyAlignment="1">
      <alignment horizontal="left" vertical="center" textRotation="255"/>
    </xf>
    <xf numFmtId="0" fontId="0" fillId="0" borderId="25" xfId="0" applyBorder="1" applyAlignment="1">
      <alignment horizontal="left" vertical="center" textRotation="255"/>
    </xf>
    <xf numFmtId="0" fontId="5" fillId="0" borderId="39"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9" fontId="5" fillId="0" borderId="39" xfId="0" applyNumberFormat="1" applyFont="1" applyFill="1" applyBorder="1" applyAlignment="1" applyProtection="1">
      <alignment horizontal="center" vertical="center"/>
      <protection/>
    </xf>
    <xf numFmtId="9" fontId="5" fillId="0" borderId="35"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left" vertical="center"/>
      <protection/>
    </xf>
    <xf numFmtId="0" fontId="5" fillId="0" borderId="30" xfId="0" applyNumberFormat="1" applyFont="1" applyFill="1" applyBorder="1" applyAlignment="1" applyProtection="1">
      <alignment horizontal="left" vertical="center"/>
      <protection/>
    </xf>
    <xf numFmtId="0" fontId="5" fillId="0" borderId="35" xfId="0" applyNumberFormat="1" applyFont="1" applyFill="1" applyBorder="1" applyAlignment="1" applyProtection="1">
      <alignment horizontal="left" vertical="center"/>
      <protection/>
    </xf>
    <xf numFmtId="0" fontId="5" fillId="0" borderId="39" xfId="0" applyNumberFormat="1" applyFont="1" applyFill="1" applyBorder="1" applyAlignment="1" applyProtection="1">
      <alignment horizontal="left" vertical="center" shrinkToFit="1"/>
      <protection/>
    </xf>
    <xf numFmtId="0" fontId="0" fillId="0" borderId="35" xfId="0" applyBorder="1" applyAlignment="1">
      <alignment vertical="center" shrinkToFit="1"/>
    </xf>
    <xf numFmtId="49" fontId="5" fillId="0" borderId="39" xfId="0" applyNumberFormat="1" applyFont="1" applyFill="1" applyBorder="1" applyAlignment="1" applyProtection="1">
      <alignment horizontal="center" vertical="center"/>
      <protection/>
    </xf>
    <xf numFmtId="49" fontId="5" fillId="0" borderId="35" xfId="0" applyNumberFormat="1" applyFont="1" applyFill="1" applyBorder="1" applyAlignment="1" applyProtection="1">
      <alignment horizontal="center" vertical="center"/>
      <protection/>
    </xf>
    <xf numFmtId="0" fontId="0" fillId="0" borderId="30" xfId="0" applyBorder="1" applyAlignment="1">
      <alignment horizontal="left" vertical="center"/>
    </xf>
    <xf numFmtId="0" fontId="0" fillId="0" borderId="35" xfId="0" applyBorder="1" applyAlignment="1">
      <alignment horizontal="left" vertical="center"/>
    </xf>
    <xf numFmtId="0" fontId="0" fillId="0" borderId="29" xfId="61" applyFont="1" applyBorder="1" applyAlignment="1">
      <alignment horizontal="center" wrapText="1"/>
      <protection/>
    </xf>
    <xf numFmtId="0" fontId="0" fillId="0" borderId="25" xfId="0" applyBorder="1" applyAlignment="1">
      <alignment horizontal="center" wrapText="1"/>
    </xf>
    <xf numFmtId="0" fontId="0" fillId="0" borderId="48" xfId="0" applyBorder="1" applyAlignment="1">
      <alignment vertical="center" wrapText="1"/>
    </xf>
    <xf numFmtId="0" fontId="0" fillId="0" borderId="48" xfId="0" applyBorder="1" applyAlignment="1">
      <alignment vertical="center"/>
    </xf>
    <xf numFmtId="0" fontId="5" fillId="0" borderId="35" xfId="0" applyNumberFormat="1" applyFont="1" applyFill="1" applyBorder="1" applyAlignment="1" applyProtection="1">
      <alignment horizontal="left" vertical="center" shrinkToFit="1"/>
      <protection/>
    </xf>
    <xf numFmtId="0" fontId="5" fillId="0" borderId="21" xfId="0" applyNumberFormat="1" applyFont="1" applyFill="1" applyBorder="1" applyAlignment="1" applyProtection="1">
      <alignment horizontal="left" vertical="center" shrinkToFit="1"/>
      <protection/>
    </xf>
    <xf numFmtId="0" fontId="5" fillId="0" borderId="49" xfId="0" applyNumberFormat="1" applyFont="1" applyFill="1" applyBorder="1" applyAlignment="1" applyProtection="1">
      <alignment horizontal="left" vertical="center"/>
      <protection/>
    </xf>
    <xf numFmtId="0" fontId="0" fillId="35" borderId="23" xfId="0" applyFill="1" applyBorder="1" applyAlignment="1">
      <alignment vertical="center" shrinkToFit="1"/>
    </xf>
    <xf numFmtId="0" fontId="4" fillId="0" borderId="23" xfId="0" applyFont="1" applyBorder="1" applyAlignment="1">
      <alignment vertical="center"/>
    </xf>
    <xf numFmtId="0" fontId="4" fillId="0" borderId="21"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0" fontId="0" fillId="35" borderId="37" xfId="0" applyFill="1" applyBorder="1" applyAlignment="1">
      <alignment vertical="center" shrinkToFit="1"/>
    </xf>
    <xf numFmtId="0" fontId="5" fillId="0" borderId="37" xfId="0" applyFont="1" applyBorder="1" applyAlignment="1">
      <alignment vertical="center"/>
    </xf>
    <xf numFmtId="0" fontId="5" fillId="0" borderId="36" xfId="0" applyFont="1" applyBorder="1" applyAlignment="1">
      <alignment vertical="center"/>
    </xf>
    <xf numFmtId="0" fontId="2" fillId="0" borderId="11" xfId="0" applyFont="1" applyBorder="1" applyAlignment="1">
      <alignment vertical="center" wrapText="1"/>
    </xf>
    <xf numFmtId="0" fontId="2" fillId="0" borderId="26" xfId="0" applyFont="1" applyBorder="1" applyAlignment="1">
      <alignment vertical="center" wrapText="1"/>
    </xf>
    <xf numFmtId="0" fontId="2" fillId="0" borderId="52" xfId="0" applyFont="1" applyBorder="1" applyAlignment="1">
      <alignment vertical="center" wrapText="1"/>
    </xf>
    <xf numFmtId="9" fontId="0" fillId="0" borderId="10" xfId="0" applyNumberFormat="1" applyBorder="1" applyAlignment="1">
      <alignment vertical="center"/>
    </xf>
    <xf numFmtId="9" fontId="0" fillId="0" borderId="11" xfId="0" applyNumberFormat="1" applyBorder="1" applyAlignment="1">
      <alignment vertical="center"/>
    </xf>
    <xf numFmtId="9" fontId="0" fillId="0" borderId="26" xfId="0" applyNumberFormat="1" applyBorder="1" applyAlignment="1">
      <alignment vertical="center"/>
    </xf>
    <xf numFmtId="9" fontId="0" fillId="0" borderId="52" xfId="0" applyNumberFormat="1"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80"/>
  <sheetViews>
    <sheetView zoomScale="85" zoomScaleNormal="85" zoomScaleSheetLayoutView="100" zoomScalePageLayoutView="85" workbookViewId="0" topLeftCell="R1">
      <selection activeCell="AM23" sqref="AM23:AS23"/>
    </sheetView>
  </sheetViews>
  <sheetFormatPr defaultColWidth="2.625" defaultRowHeight="13.5"/>
  <cols>
    <col min="1" max="1" width="2.00390625" style="0" customWidth="1"/>
    <col min="2" max="5" width="8.625" style="0" hidden="1" customWidth="1"/>
    <col min="6" max="6" width="8.625" style="1" hidden="1" customWidth="1"/>
    <col min="7" max="17" width="8.625" style="0" hidden="1" customWidth="1"/>
    <col min="18" max="18" width="3.00390625" style="0" customWidth="1"/>
    <col min="19" max="19" width="2.75390625" style="158" customWidth="1"/>
    <col min="20" max="20" width="2.375" style="0" customWidth="1"/>
    <col min="21" max="21" width="4.375" style="0" customWidth="1"/>
    <col min="22" max="22" width="4.00390625" style="0" customWidth="1"/>
    <col min="23" max="23" width="3.25390625" style="0" customWidth="1"/>
    <col min="24" max="24" width="3.375" style="0" customWidth="1"/>
    <col min="25" max="26" width="3.50390625" style="0" customWidth="1"/>
    <col min="27" max="27" width="4.125" style="0" customWidth="1"/>
    <col min="28" max="29" width="1.875" style="0" customWidth="1"/>
    <col min="30" max="30" width="3.75390625" style="0" customWidth="1"/>
    <col min="31" max="31" width="4.00390625" style="0" customWidth="1"/>
    <col min="32" max="32" width="4.125" style="0" customWidth="1"/>
    <col min="33" max="33" width="3.50390625" style="0" customWidth="1"/>
    <col min="34" max="34" width="2.25390625" style="0" customWidth="1"/>
    <col min="35" max="35" width="1.625" style="0" customWidth="1"/>
    <col min="36" max="36" width="3.50390625" style="0" customWidth="1"/>
    <col min="37" max="37" width="3.00390625" style="0" customWidth="1"/>
    <col min="38" max="39" width="3.50390625" style="0" customWidth="1"/>
    <col min="40" max="40" width="3.875" style="0" customWidth="1"/>
    <col min="41" max="41" width="3.375" style="0" customWidth="1"/>
    <col min="42" max="42" width="3.625" style="0" customWidth="1"/>
    <col min="43" max="43" width="2.00390625" style="0" customWidth="1"/>
    <col min="44" max="44" width="1.75390625" style="0" customWidth="1"/>
    <col min="45" max="45" width="4.125" style="0" customWidth="1"/>
    <col min="46" max="46" width="3.50390625" style="0" customWidth="1"/>
    <col min="47" max="47" width="3.875" style="0" customWidth="1"/>
    <col min="48" max="48" width="3.125" style="5" customWidth="1"/>
    <col min="49" max="49" width="3.875" style="5" customWidth="1"/>
    <col min="50" max="53" width="8.625" style="0" hidden="1" customWidth="1"/>
    <col min="54" max="54" width="8.625" style="1" hidden="1" customWidth="1"/>
    <col min="55" max="60" width="8.625" style="0" hidden="1" customWidth="1"/>
    <col min="61" max="62" width="8.625" style="5" hidden="1" customWidth="1"/>
    <col min="63" max="65" width="8.625" style="0" hidden="1" customWidth="1"/>
    <col min="66" max="66" width="4.25390625" style="5" customWidth="1"/>
    <col min="67" max="67" width="11.875" style="0" customWidth="1"/>
    <col min="68" max="68" width="4.375" style="0" customWidth="1"/>
    <col min="69" max="69" width="6.125" style="0" customWidth="1"/>
    <col min="70" max="70" width="4.875" style="0" customWidth="1"/>
    <col min="71" max="71" width="5.25390625" style="0" customWidth="1"/>
    <col min="72" max="72" width="6.125" style="0" bestFit="1" customWidth="1"/>
    <col min="73" max="73" width="5.25390625" style="0" customWidth="1"/>
    <col min="74" max="74" width="4.875" style="0" customWidth="1"/>
    <col min="75" max="75" width="4.50390625" style="0" customWidth="1"/>
    <col min="76" max="76" width="5.625" style="0" customWidth="1"/>
    <col min="77" max="78" width="5.75390625" style="0" customWidth="1"/>
    <col min="79" max="79" width="4.50390625" style="0" customWidth="1"/>
    <col min="80" max="80" width="4.375" style="0" customWidth="1"/>
    <col min="81" max="81" width="5.625" style="0" customWidth="1"/>
    <col min="82" max="82" width="5.75390625" style="0" customWidth="1"/>
    <col min="83" max="83" width="6.625" style="0" bestFit="1" customWidth="1"/>
    <col min="84" max="84" width="3.25390625" style="0" customWidth="1"/>
  </cols>
  <sheetData>
    <row r="1" spans="19:83" ht="18.75">
      <c r="S1" s="208" t="s">
        <v>0</v>
      </c>
      <c r="T1" s="209"/>
      <c r="U1" s="209"/>
      <c r="V1" s="210"/>
      <c r="W1" s="211" t="s">
        <v>1</v>
      </c>
      <c r="X1" s="212"/>
      <c r="Y1" s="213"/>
      <c r="Z1" s="214"/>
      <c r="AA1" s="214"/>
      <c r="AB1" s="214"/>
      <c r="AC1" s="214"/>
      <c r="AD1" s="214"/>
      <c r="AE1" s="214"/>
      <c r="AF1" s="214"/>
      <c r="AG1" s="214"/>
      <c r="AH1" s="214"/>
      <c r="AI1" s="215"/>
      <c r="AJ1" s="216" t="s">
        <v>2</v>
      </c>
      <c r="AK1" s="217"/>
      <c r="AL1" s="218"/>
      <c r="AM1" s="214"/>
      <c r="AN1" s="214"/>
      <c r="AO1" s="214"/>
      <c r="AP1" s="219"/>
      <c r="AQ1" s="203" t="s">
        <v>3</v>
      </c>
      <c r="AR1" s="204"/>
      <c r="AS1" s="205"/>
      <c r="AT1" s="220"/>
      <c r="AU1" s="221"/>
      <c r="AV1" s="222"/>
      <c r="AW1" s="4"/>
      <c r="BO1" s="6" t="s">
        <v>4</v>
      </c>
      <c r="BP1" s="7"/>
      <c r="BQ1" s="8" t="s">
        <v>5</v>
      </c>
      <c r="BR1" s="9" t="s">
        <v>6</v>
      </c>
      <c r="BS1" s="9"/>
      <c r="BT1" s="9"/>
      <c r="BU1" s="9"/>
      <c r="BV1" s="9"/>
      <c r="BW1" s="9"/>
      <c r="BX1" s="9"/>
      <c r="BY1" s="9"/>
      <c r="BZ1" s="9"/>
      <c r="CA1" s="9"/>
      <c r="CB1" s="9"/>
      <c r="CC1" s="8" t="s">
        <v>7</v>
      </c>
      <c r="CD1" s="8" t="s">
        <v>186</v>
      </c>
      <c r="CE1" s="8" t="s">
        <v>8</v>
      </c>
    </row>
    <row r="2" spans="19:83" ht="13.5">
      <c r="S2" s="223" t="s">
        <v>9</v>
      </c>
      <c r="T2" s="224"/>
      <c r="U2" s="224"/>
      <c r="V2" s="225"/>
      <c r="W2" s="226" t="s">
        <v>10</v>
      </c>
      <c r="X2" s="227"/>
      <c r="Y2" s="228"/>
      <c r="Z2" s="228"/>
      <c r="AA2" s="229" t="s">
        <v>11</v>
      </c>
      <c r="AB2" s="229"/>
      <c r="AC2" s="229"/>
      <c r="AD2" s="230"/>
      <c r="AE2" s="230"/>
      <c r="AF2" s="231" t="s">
        <v>187</v>
      </c>
      <c r="AG2" s="232"/>
      <c r="AH2" s="233"/>
      <c r="AI2" s="234"/>
      <c r="AJ2" s="234"/>
      <c r="AK2" s="234"/>
      <c r="AL2" s="234"/>
      <c r="AM2" s="234"/>
      <c r="AN2" s="234"/>
      <c r="AO2" s="234"/>
      <c r="AP2" s="235"/>
      <c r="AQ2" s="203" t="s">
        <v>12</v>
      </c>
      <c r="AR2" s="204"/>
      <c r="AS2" s="205"/>
      <c r="AT2" s="220"/>
      <c r="AU2" s="221"/>
      <c r="AV2" s="222"/>
      <c r="AW2" s="4"/>
      <c r="BO2" s="10"/>
      <c r="BP2" s="11"/>
      <c r="BQ2" s="12"/>
      <c r="BR2" s="13"/>
      <c r="BS2" s="13"/>
      <c r="BT2" s="13"/>
      <c r="BU2" s="13"/>
      <c r="BV2" s="13"/>
      <c r="BW2" s="13"/>
      <c r="BX2" s="13"/>
      <c r="BY2" s="13"/>
      <c r="BZ2" s="13"/>
      <c r="CA2" s="13"/>
      <c r="CB2" s="13"/>
      <c r="CC2" s="14"/>
      <c r="CD2" s="12"/>
      <c r="CE2" s="12">
        <f>IF(CD2="","",IF(CD2&gt;0,ROUNDUP(CD2*(CC2+100%),0),ROUNDDOWN(CD2*(CC2+100%),0)))</f>
      </c>
    </row>
    <row r="3" spans="19:83" ht="13.5">
      <c r="S3" s="236" t="s">
        <v>13</v>
      </c>
      <c r="T3" s="237"/>
      <c r="U3" s="237"/>
      <c r="V3" s="238"/>
      <c r="W3" s="239" t="s">
        <v>14</v>
      </c>
      <c r="X3" s="240"/>
      <c r="Y3" s="240"/>
      <c r="Z3" s="240"/>
      <c r="AA3" s="241"/>
      <c r="AB3" s="242"/>
      <c r="AC3" s="242"/>
      <c r="AD3" s="242"/>
      <c r="AE3" s="242"/>
      <c r="AF3" s="242"/>
      <c r="AG3" s="242"/>
      <c r="AH3" s="242"/>
      <c r="AI3" s="242"/>
      <c r="AJ3" s="242"/>
      <c r="AK3" s="242"/>
      <c r="AL3" s="242"/>
      <c r="AM3" s="242"/>
      <c r="AN3" s="242"/>
      <c r="AO3" s="242"/>
      <c r="AP3" s="242"/>
      <c r="AQ3" s="237"/>
      <c r="AR3" s="237"/>
      <c r="AS3" s="237"/>
      <c r="AT3" s="242"/>
      <c r="AU3" s="242"/>
      <c r="AV3" s="243"/>
      <c r="AW3" s="4"/>
      <c r="BO3" s="15"/>
      <c r="BP3" s="16"/>
      <c r="BQ3" s="17"/>
      <c r="BR3" s="18"/>
      <c r="BS3" s="18"/>
      <c r="BT3" s="18"/>
      <c r="BU3" s="18"/>
      <c r="BV3" s="18"/>
      <c r="BW3" s="18"/>
      <c r="BX3" s="18"/>
      <c r="BY3" s="18"/>
      <c r="BZ3" s="18"/>
      <c r="CA3" s="18"/>
      <c r="CB3" s="18"/>
      <c r="CC3" s="19"/>
      <c r="CD3" s="12"/>
      <c r="CE3" s="12">
        <f aca="true" t="shared" si="0" ref="CE3:CE36">IF(CD3="","",IF(CD3&gt;0,ROUNDUP(CD3*(CC3+100%),0),ROUNDDOWN(CD3*(CC3+100%),0)))</f>
      </c>
    </row>
    <row r="4" spans="4:83" ht="13.5">
      <c r="D4" s="20" t="s">
        <v>15</v>
      </c>
      <c r="E4" s="20"/>
      <c r="F4" s="21"/>
      <c r="M4" s="21"/>
      <c r="S4" s="22" t="s">
        <v>16</v>
      </c>
      <c r="T4" s="23"/>
      <c r="U4" s="23"/>
      <c r="V4" s="23" t="s">
        <v>17</v>
      </c>
      <c r="W4" s="23"/>
      <c r="X4" s="23" t="s">
        <v>7</v>
      </c>
      <c r="Y4" s="23"/>
      <c r="Z4" s="24"/>
      <c r="AA4" s="467"/>
      <c r="AB4" s="209"/>
      <c r="AC4" s="209"/>
      <c r="AD4" s="209"/>
      <c r="AE4" s="209"/>
      <c r="AF4" s="209"/>
      <c r="AG4" s="209"/>
      <c r="AH4" s="209"/>
      <c r="AI4" s="209"/>
      <c r="AJ4" s="209"/>
      <c r="AK4" s="209"/>
      <c r="AL4" s="210"/>
      <c r="AM4" s="27" t="s">
        <v>18</v>
      </c>
      <c r="AN4" s="28"/>
      <c r="AO4" s="28"/>
      <c r="AP4" s="29"/>
      <c r="AQ4" s="29"/>
      <c r="AR4" s="29"/>
      <c r="AS4" s="29"/>
      <c r="AT4" s="30" t="s">
        <v>7</v>
      </c>
      <c r="AU4" s="31" t="s">
        <v>186</v>
      </c>
      <c r="AV4" s="32" t="s">
        <v>189</v>
      </c>
      <c r="AW4" s="33"/>
      <c r="AZ4" s="20"/>
      <c r="BA4" s="20"/>
      <c r="BI4" s="33"/>
      <c r="BJ4" s="33"/>
      <c r="BN4" s="33"/>
      <c r="BO4" s="15"/>
      <c r="BP4" s="16"/>
      <c r="BQ4" s="17"/>
      <c r="BR4" s="18"/>
      <c r="BS4" s="18"/>
      <c r="BT4" s="18"/>
      <c r="BU4" s="18"/>
      <c r="BV4" s="18"/>
      <c r="BW4" s="18"/>
      <c r="BX4" s="18"/>
      <c r="BY4" s="18"/>
      <c r="BZ4" s="18"/>
      <c r="CA4" s="18"/>
      <c r="CB4" s="18"/>
      <c r="CC4" s="19"/>
      <c r="CD4" s="12"/>
      <c r="CE4" s="12">
        <f t="shared" si="0"/>
      </c>
    </row>
    <row r="5" spans="4:83" ht="13.5">
      <c r="D5" s="34" t="s">
        <v>19</v>
      </c>
      <c r="E5" s="35" t="s">
        <v>20</v>
      </c>
      <c r="F5" s="35" t="s">
        <v>21</v>
      </c>
      <c r="G5" s="34" t="s">
        <v>19</v>
      </c>
      <c r="H5" s="35" t="s">
        <v>20</v>
      </c>
      <c r="I5" s="35" t="s">
        <v>21</v>
      </c>
      <c r="J5" s="35"/>
      <c r="K5" s="35"/>
      <c r="L5" s="35"/>
      <c r="N5" s="36"/>
      <c r="O5" s="36"/>
      <c r="P5" s="36"/>
      <c r="S5" s="253"/>
      <c r="T5" s="255" t="s">
        <v>22</v>
      </c>
      <c r="U5" s="255"/>
      <c r="V5" s="257"/>
      <c r="W5" s="257"/>
      <c r="X5" s="209"/>
      <c r="Y5" s="209"/>
      <c r="Z5" s="210"/>
      <c r="AA5" s="468"/>
      <c r="AB5" s="224"/>
      <c r="AC5" s="224"/>
      <c r="AD5" s="224"/>
      <c r="AE5" s="224"/>
      <c r="AF5" s="224"/>
      <c r="AG5" s="224"/>
      <c r="AH5" s="224"/>
      <c r="AI5" s="224"/>
      <c r="AJ5" s="224"/>
      <c r="AK5" s="224"/>
      <c r="AL5" s="225"/>
      <c r="AM5" s="259"/>
      <c r="AN5" s="214"/>
      <c r="AO5" s="214"/>
      <c r="AP5" s="214"/>
      <c r="AQ5" s="214"/>
      <c r="AR5" s="214"/>
      <c r="AS5" s="219"/>
      <c r="AT5" s="38"/>
      <c r="AU5" s="39"/>
      <c r="AV5" s="40">
        <f>IF(AU5="","",IF(AU5&gt;0,ROUNDUP(AU5*(AT5+100%),0),ROUNDDOWN(AU5*(AT5+100%),0)))</f>
      </c>
      <c r="AW5" s="33"/>
      <c r="AZ5" s="34"/>
      <c r="BA5" s="34"/>
      <c r="BG5" s="35"/>
      <c r="BH5" s="35"/>
      <c r="BI5" s="33"/>
      <c r="BJ5" s="33"/>
      <c r="BN5" s="33"/>
      <c r="BO5" s="15"/>
      <c r="BP5" s="16"/>
      <c r="BQ5" s="17"/>
      <c r="BR5" s="18"/>
      <c r="BS5" s="18"/>
      <c r="BT5" s="18"/>
      <c r="BU5" s="18"/>
      <c r="BV5" s="18"/>
      <c r="BW5" s="18"/>
      <c r="BX5" s="18"/>
      <c r="BY5" s="18"/>
      <c r="BZ5" s="18"/>
      <c r="CA5" s="18"/>
      <c r="CB5" s="18"/>
      <c r="CC5" s="19"/>
      <c r="CD5" s="12"/>
      <c r="CE5" s="12">
        <f t="shared" si="0"/>
      </c>
    </row>
    <row r="6" spans="4:83" ht="13.5" customHeight="1">
      <c r="D6" s="41">
        <v>1</v>
      </c>
      <c r="E6" s="42" t="s">
        <v>23</v>
      </c>
      <c r="F6" s="42" t="s">
        <v>24</v>
      </c>
      <c r="G6" s="41">
        <v>31</v>
      </c>
      <c r="H6" s="42" t="s">
        <v>25</v>
      </c>
      <c r="I6" s="42" t="s">
        <v>26</v>
      </c>
      <c r="J6" s="42"/>
      <c r="K6" s="42"/>
      <c r="L6" s="42"/>
      <c r="N6" s="36"/>
      <c r="O6" s="36"/>
      <c r="P6" s="36"/>
      <c r="S6" s="254"/>
      <c r="T6" s="256"/>
      <c r="U6" s="256"/>
      <c r="V6" s="258"/>
      <c r="W6" s="258"/>
      <c r="X6" s="237"/>
      <c r="Y6" s="237"/>
      <c r="Z6" s="238"/>
      <c r="AA6" s="468"/>
      <c r="AB6" s="224"/>
      <c r="AC6" s="224"/>
      <c r="AD6" s="224"/>
      <c r="AE6" s="224"/>
      <c r="AF6" s="224"/>
      <c r="AG6" s="224"/>
      <c r="AH6" s="224"/>
      <c r="AI6" s="224"/>
      <c r="AJ6" s="224"/>
      <c r="AK6" s="224"/>
      <c r="AL6" s="225"/>
      <c r="AM6" s="260"/>
      <c r="AN6" s="261"/>
      <c r="AO6" s="261"/>
      <c r="AP6" s="261"/>
      <c r="AQ6" s="261"/>
      <c r="AR6" s="261"/>
      <c r="AS6" s="262"/>
      <c r="AT6" s="38"/>
      <c r="AU6" s="43"/>
      <c r="AV6" s="44">
        <f aca="true" t="shared" si="1" ref="AV6:AV37">IF(AU6="","",IF(AU6&gt;0,ROUNDUP(AU6*(AT6+100%),0),ROUNDDOWN(AU6*(AT6+100%),0)))</f>
      </c>
      <c r="AW6" s="33"/>
      <c r="AZ6" s="41"/>
      <c r="BA6" s="41"/>
      <c r="BG6" s="42"/>
      <c r="BH6" s="42"/>
      <c r="BO6" s="15"/>
      <c r="BP6" s="16"/>
      <c r="BQ6" s="17"/>
      <c r="BR6" s="18"/>
      <c r="BS6" s="18"/>
      <c r="BT6" s="18"/>
      <c r="BU6" s="18"/>
      <c r="BV6" s="18"/>
      <c r="BW6" s="18"/>
      <c r="BX6" s="18"/>
      <c r="BY6" s="18"/>
      <c r="BZ6" s="18"/>
      <c r="CA6" s="18"/>
      <c r="CB6" s="18"/>
      <c r="CC6" s="19"/>
      <c r="CD6" s="12"/>
      <c r="CE6" s="12">
        <f t="shared" si="0"/>
      </c>
    </row>
    <row r="7" spans="4:83" ht="13.5" customHeight="1">
      <c r="D7" s="41">
        <v>2</v>
      </c>
      <c r="E7" s="42" t="s">
        <v>23</v>
      </c>
      <c r="F7" s="42" t="s">
        <v>24</v>
      </c>
      <c r="G7" s="41">
        <v>32</v>
      </c>
      <c r="H7" s="42" t="s">
        <v>25</v>
      </c>
      <c r="I7" s="42" t="s">
        <v>26</v>
      </c>
      <c r="J7" s="42"/>
      <c r="K7" s="42"/>
      <c r="L7" s="42"/>
      <c r="N7" s="36"/>
      <c r="O7" s="36"/>
      <c r="P7" s="36"/>
      <c r="S7" s="263"/>
      <c r="T7" s="265" t="s">
        <v>27</v>
      </c>
      <c r="U7" s="265"/>
      <c r="V7" s="266"/>
      <c r="W7" s="266"/>
      <c r="X7" s="209"/>
      <c r="Y7" s="209"/>
      <c r="Z7" s="210"/>
      <c r="AA7" s="468"/>
      <c r="AB7" s="224"/>
      <c r="AC7" s="224"/>
      <c r="AD7" s="224"/>
      <c r="AE7" s="224"/>
      <c r="AF7" s="224"/>
      <c r="AG7" s="224"/>
      <c r="AH7" s="224"/>
      <c r="AI7" s="224"/>
      <c r="AJ7" s="224"/>
      <c r="AK7" s="224"/>
      <c r="AL7" s="225"/>
      <c r="AM7" s="260"/>
      <c r="AN7" s="261"/>
      <c r="AO7" s="261"/>
      <c r="AP7" s="261"/>
      <c r="AQ7" s="261"/>
      <c r="AR7" s="261"/>
      <c r="AS7" s="262"/>
      <c r="AT7" s="38"/>
      <c r="AU7" s="43"/>
      <c r="AV7" s="44">
        <f t="shared" si="1"/>
      </c>
      <c r="AW7" s="33"/>
      <c r="AZ7" s="41"/>
      <c r="BA7" s="41"/>
      <c r="BG7" s="42"/>
      <c r="BH7" s="42"/>
      <c r="BI7" s="33"/>
      <c r="BJ7" s="33"/>
      <c r="BN7" s="33"/>
      <c r="BO7" s="15"/>
      <c r="BP7" s="16"/>
      <c r="BQ7" s="17"/>
      <c r="BR7" s="18"/>
      <c r="BS7" s="18"/>
      <c r="BT7" s="18"/>
      <c r="BU7" s="18"/>
      <c r="BV7" s="18"/>
      <c r="BW7" s="18"/>
      <c r="BX7" s="18"/>
      <c r="BY7" s="18"/>
      <c r="BZ7" s="18"/>
      <c r="CA7" s="18"/>
      <c r="CB7" s="18"/>
      <c r="CC7" s="19"/>
      <c r="CD7" s="12"/>
      <c r="CE7" s="12">
        <f t="shared" si="0"/>
      </c>
    </row>
    <row r="8" spans="4:83" ht="13.5" customHeight="1">
      <c r="D8" s="41">
        <v>3</v>
      </c>
      <c r="E8" s="42" t="s">
        <v>24</v>
      </c>
      <c r="F8" s="42" t="s">
        <v>28</v>
      </c>
      <c r="G8" s="41">
        <v>33</v>
      </c>
      <c r="H8" s="42" t="s">
        <v>29</v>
      </c>
      <c r="I8" s="42" t="s">
        <v>30</v>
      </c>
      <c r="J8" s="42"/>
      <c r="K8" s="42"/>
      <c r="L8" s="42"/>
      <c r="N8" s="36"/>
      <c r="O8" s="36"/>
      <c r="P8" s="36"/>
      <c r="S8" s="264"/>
      <c r="T8" s="265"/>
      <c r="U8" s="265"/>
      <c r="V8" s="267"/>
      <c r="W8" s="267"/>
      <c r="X8" s="237"/>
      <c r="Y8" s="237"/>
      <c r="Z8" s="238"/>
      <c r="AA8" s="468"/>
      <c r="AB8" s="224"/>
      <c r="AC8" s="224"/>
      <c r="AD8" s="224"/>
      <c r="AE8" s="224"/>
      <c r="AF8" s="224"/>
      <c r="AG8" s="224"/>
      <c r="AH8" s="224"/>
      <c r="AI8" s="224"/>
      <c r="AJ8" s="224"/>
      <c r="AK8" s="224"/>
      <c r="AL8" s="225"/>
      <c r="AM8" s="260"/>
      <c r="AN8" s="261"/>
      <c r="AO8" s="261"/>
      <c r="AP8" s="261"/>
      <c r="AQ8" s="261"/>
      <c r="AR8" s="261"/>
      <c r="AS8" s="262"/>
      <c r="AT8" s="38"/>
      <c r="AU8" s="43"/>
      <c r="AV8" s="44">
        <f t="shared" si="1"/>
      </c>
      <c r="AW8" s="33"/>
      <c r="AZ8" s="41"/>
      <c r="BA8" s="41"/>
      <c r="BG8" s="42"/>
      <c r="BH8" s="42"/>
      <c r="BI8" s="33"/>
      <c r="BJ8" s="33"/>
      <c r="BN8" s="33"/>
      <c r="BO8" s="15"/>
      <c r="BP8" s="16"/>
      <c r="BQ8" s="17"/>
      <c r="BR8" s="18"/>
      <c r="BS8" s="18"/>
      <c r="BT8" s="18"/>
      <c r="BU8" s="18"/>
      <c r="BV8" s="18"/>
      <c r="BW8" s="18"/>
      <c r="BX8" s="18"/>
      <c r="BY8" s="18"/>
      <c r="BZ8" s="18"/>
      <c r="CA8" s="18"/>
      <c r="CB8" s="18"/>
      <c r="CC8" s="19"/>
      <c r="CD8" s="12"/>
      <c r="CE8" s="12">
        <f t="shared" si="0"/>
      </c>
    </row>
    <row r="9" spans="4:83" ht="13.5" customHeight="1">
      <c r="D9" s="41">
        <v>4</v>
      </c>
      <c r="E9" s="42" t="s">
        <v>24</v>
      </c>
      <c r="F9" s="42" t="s">
        <v>28</v>
      </c>
      <c r="G9" s="41">
        <v>34</v>
      </c>
      <c r="H9" s="42" t="s">
        <v>29</v>
      </c>
      <c r="I9" s="42" t="s">
        <v>30</v>
      </c>
      <c r="J9" s="42"/>
      <c r="K9" s="42"/>
      <c r="L9" s="42"/>
      <c r="S9" s="263"/>
      <c r="T9" s="265" t="s">
        <v>31</v>
      </c>
      <c r="U9" s="265"/>
      <c r="V9" s="266"/>
      <c r="W9" s="266"/>
      <c r="X9" s="209"/>
      <c r="Y9" s="209"/>
      <c r="Z9" s="210"/>
      <c r="AA9" s="468"/>
      <c r="AB9" s="224"/>
      <c r="AC9" s="224"/>
      <c r="AD9" s="224"/>
      <c r="AE9" s="224"/>
      <c r="AF9" s="224"/>
      <c r="AG9" s="224"/>
      <c r="AH9" s="224"/>
      <c r="AI9" s="224"/>
      <c r="AJ9" s="224"/>
      <c r="AK9" s="224"/>
      <c r="AL9" s="225"/>
      <c r="AM9" s="260"/>
      <c r="AN9" s="261"/>
      <c r="AO9" s="261"/>
      <c r="AP9" s="261"/>
      <c r="AQ9" s="261"/>
      <c r="AR9" s="261"/>
      <c r="AS9" s="262"/>
      <c r="AT9" s="38"/>
      <c r="AU9" s="43"/>
      <c r="AV9" s="44">
        <f t="shared" si="1"/>
      </c>
      <c r="AW9" s="33"/>
      <c r="AZ9" s="41"/>
      <c r="BA9" s="41"/>
      <c r="BG9" s="42"/>
      <c r="BH9" s="42"/>
      <c r="BI9" s="33"/>
      <c r="BJ9" s="33"/>
      <c r="BN9" s="33"/>
      <c r="BO9" s="15"/>
      <c r="BP9" s="16"/>
      <c r="BQ9" s="17"/>
      <c r="BR9" s="18"/>
      <c r="BS9" s="18"/>
      <c r="BT9" s="18"/>
      <c r="BU9" s="18"/>
      <c r="BV9" s="18"/>
      <c r="BW9" s="18"/>
      <c r="BX9" s="18"/>
      <c r="BY9" s="18"/>
      <c r="BZ9" s="18"/>
      <c r="CA9" s="18"/>
      <c r="CB9" s="18"/>
      <c r="CC9" s="19"/>
      <c r="CD9" s="12"/>
      <c r="CE9" s="12">
        <f t="shared" si="0"/>
      </c>
    </row>
    <row r="10" spans="4:83" ht="13.5" customHeight="1">
      <c r="D10" s="41">
        <v>5</v>
      </c>
      <c r="E10" s="42" t="s">
        <v>28</v>
      </c>
      <c r="F10" s="42" t="s">
        <v>32</v>
      </c>
      <c r="G10" s="41">
        <v>35</v>
      </c>
      <c r="H10" s="42" t="s">
        <v>33</v>
      </c>
      <c r="I10" s="42" t="s">
        <v>34</v>
      </c>
      <c r="J10" s="42"/>
      <c r="K10" s="42"/>
      <c r="L10" s="42"/>
      <c r="S10" s="264"/>
      <c r="T10" s="265"/>
      <c r="U10" s="265"/>
      <c r="V10" s="267"/>
      <c r="W10" s="267"/>
      <c r="X10" s="237"/>
      <c r="Y10" s="237"/>
      <c r="Z10" s="238"/>
      <c r="AA10" s="468"/>
      <c r="AB10" s="224"/>
      <c r="AC10" s="224"/>
      <c r="AD10" s="224"/>
      <c r="AE10" s="224"/>
      <c r="AF10" s="224"/>
      <c r="AG10" s="224"/>
      <c r="AH10" s="224"/>
      <c r="AI10" s="224"/>
      <c r="AJ10" s="224"/>
      <c r="AK10" s="224"/>
      <c r="AL10" s="225"/>
      <c r="AM10" s="260"/>
      <c r="AN10" s="261"/>
      <c r="AO10" s="261"/>
      <c r="AP10" s="261"/>
      <c r="AQ10" s="261"/>
      <c r="AR10" s="261"/>
      <c r="AS10" s="262"/>
      <c r="AT10" s="38"/>
      <c r="AU10" s="43"/>
      <c r="AV10" s="44">
        <f t="shared" si="1"/>
      </c>
      <c r="AW10" s="33"/>
      <c r="AZ10" s="41"/>
      <c r="BA10" s="41"/>
      <c r="BG10" s="42"/>
      <c r="BH10" s="42"/>
      <c r="BI10" s="33"/>
      <c r="BJ10" s="33"/>
      <c r="BN10" s="33"/>
      <c r="BO10" s="15"/>
      <c r="BP10" s="16"/>
      <c r="BQ10" s="17"/>
      <c r="BR10" s="18"/>
      <c r="BS10" s="18"/>
      <c r="BT10" s="18"/>
      <c r="BU10" s="18"/>
      <c r="BV10" s="18"/>
      <c r="BW10" s="18"/>
      <c r="BX10" s="18"/>
      <c r="BY10" s="18"/>
      <c r="BZ10" s="18"/>
      <c r="CA10" s="18"/>
      <c r="CB10" s="18"/>
      <c r="CC10" s="19"/>
      <c r="CD10" s="12"/>
      <c r="CE10" s="12">
        <f>IF(CD10="","",IF(CD10&gt;0,ROUNDUP(CD10*(CC10+100%),0),ROUNDDOWN(CD10*(CC10+100%),0)))</f>
      </c>
    </row>
    <row r="11" spans="4:83" ht="13.5" customHeight="1">
      <c r="D11" s="41">
        <v>6</v>
      </c>
      <c r="E11" s="42" t="s">
        <v>28</v>
      </c>
      <c r="F11" s="42" t="s">
        <v>32</v>
      </c>
      <c r="G11" s="41">
        <v>36</v>
      </c>
      <c r="H11" s="42" t="s">
        <v>33</v>
      </c>
      <c r="I11" s="42" t="s">
        <v>34</v>
      </c>
      <c r="J11" s="42"/>
      <c r="K11" s="42"/>
      <c r="L11" s="42"/>
      <c r="S11" s="263"/>
      <c r="T11" s="265" t="s">
        <v>35</v>
      </c>
      <c r="U11" s="265"/>
      <c r="V11" s="266"/>
      <c r="W11" s="266"/>
      <c r="X11" s="209"/>
      <c r="Y11" s="209"/>
      <c r="Z11" s="210"/>
      <c r="AA11" s="468"/>
      <c r="AB11" s="224"/>
      <c r="AC11" s="224"/>
      <c r="AD11" s="224"/>
      <c r="AE11" s="224"/>
      <c r="AF11" s="224"/>
      <c r="AG11" s="224"/>
      <c r="AH11" s="224"/>
      <c r="AI11" s="224"/>
      <c r="AJ11" s="224"/>
      <c r="AK11" s="224"/>
      <c r="AL11" s="225"/>
      <c r="AM11" s="260"/>
      <c r="AN11" s="261"/>
      <c r="AO11" s="261"/>
      <c r="AP11" s="261"/>
      <c r="AQ11" s="261"/>
      <c r="AR11" s="261"/>
      <c r="AS11" s="262"/>
      <c r="AT11" s="38"/>
      <c r="AU11" s="43"/>
      <c r="AV11" s="44">
        <f t="shared" si="1"/>
      </c>
      <c r="AW11" s="33"/>
      <c r="AZ11" s="41"/>
      <c r="BA11" s="41"/>
      <c r="BG11" s="42"/>
      <c r="BH11" s="42"/>
      <c r="BI11" s="33"/>
      <c r="BJ11" s="33"/>
      <c r="BN11" s="33"/>
      <c r="BO11" s="15"/>
      <c r="BP11" s="16"/>
      <c r="BQ11" s="17"/>
      <c r="BR11" s="18"/>
      <c r="BS11" s="18"/>
      <c r="BT11" s="18"/>
      <c r="BU11" s="18"/>
      <c r="BV11" s="18"/>
      <c r="BW11" s="18"/>
      <c r="BX11" s="18"/>
      <c r="BY11" s="18"/>
      <c r="BZ11" s="18"/>
      <c r="CA11" s="18"/>
      <c r="CB11" s="18"/>
      <c r="CC11" s="19"/>
      <c r="CD11" s="12"/>
      <c r="CE11" s="12">
        <f t="shared" si="0"/>
      </c>
    </row>
    <row r="12" spans="4:83" ht="13.5" customHeight="1">
      <c r="D12" s="41">
        <v>7</v>
      </c>
      <c r="E12" s="42" t="s">
        <v>32</v>
      </c>
      <c r="F12" s="42" t="s">
        <v>36</v>
      </c>
      <c r="G12" s="41">
        <v>37</v>
      </c>
      <c r="H12" s="42" t="s">
        <v>37</v>
      </c>
      <c r="I12" s="42" t="s">
        <v>38</v>
      </c>
      <c r="J12" s="42"/>
      <c r="K12" s="42"/>
      <c r="L12" s="42"/>
      <c r="S12" s="264"/>
      <c r="T12" s="265"/>
      <c r="U12" s="265"/>
      <c r="V12" s="267"/>
      <c r="W12" s="267"/>
      <c r="X12" s="237"/>
      <c r="Y12" s="237"/>
      <c r="Z12" s="238"/>
      <c r="AA12" s="468"/>
      <c r="AB12" s="224"/>
      <c r="AC12" s="224"/>
      <c r="AD12" s="224"/>
      <c r="AE12" s="224"/>
      <c r="AF12" s="224"/>
      <c r="AG12" s="224"/>
      <c r="AH12" s="224"/>
      <c r="AI12" s="224"/>
      <c r="AJ12" s="224"/>
      <c r="AK12" s="224"/>
      <c r="AL12" s="225"/>
      <c r="AM12" s="260"/>
      <c r="AN12" s="261"/>
      <c r="AO12" s="261"/>
      <c r="AP12" s="261"/>
      <c r="AQ12" s="261"/>
      <c r="AR12" s="261"/>
      <c r="AS12" s="262"/>
      <c r="AT12" s="38"/>
      <c r="AU12" s="43"/>
      <c r="AV12" s="44">
        <f t="shared" si="1"/>
      </c>
      <c r="AW12" s="33"/>
      <c r="AZ12" s="41"/>
      <c r="BA12" s="41"/>
      <c r="BG12" s="42"/>
      <c r="BH12" s="42"/>
      <c r="BI12" s="33"/>
      <c r="BJ12" s="33"/>
      <c r="BN12" s="33"/>
      <c r="BO12" s="15"/>
      <c r="BP12" s="16"/>
      <c r="BQ12" s="17"/>
      <c r="BR12" s="18"/>
      <c r="BS12" s="18"/>
      <c r="BT12" s="18"/>
      <c r="BU12" s="18"/>
      <c r="BV12" s="18"/>
      <c r="BW12" s="18"/>
      <c r="BX12" s="18"/>
      <c r="BY12" s="18"/>
      <c r="BZ12" s="18"/>
      <c r="CA12" s="18"/>
      <c r="CB12" s="18"/>
      <c r="CC12" s="19"/>
      <c r="CD12" s="12"/>
      <c r="CE12" s="12">
        <f t="shared" si="0"/>
      </c>
    </row>
    <row r="13" spans="4:83" ht="13.5" customHeight="1">
      <c r="D13" s="41">
        <v>8</v>
      </c>
      <c r="E13" s="42" t="s">
        <v>32</v>
      </c>
      <c r="F13" s="42" t="s">
        <v>36</v>
      </c>
      <c r="G13" s="41">
        <v>38</v>
      </c>
      <c r="H13" s="42" t="s">
        <v>37</v>
      </c>
      <c r="I13" s="42" t="s">
        <v>38</v>
      </c>
      <c r="J13" s="42"/>
      <c r="K13" s="42"/>
      <c r="L13" s="42"/>
      <c r="S13" s="263"/>
      <c r="T13" s="265" t="s">
        <v>39</v>
      </c>
      <c r="U13" s="265"/>
      <c r="V13" s="266"/>
      <c r="W13" s="266"/>
      <c r="X13" s="209"/>
      <c r="Y13" s="209"/>
      <c r="Z13" s="210"/>
      <c r="AA13" s="468"/>
      <c r="AB13" s="224"/>
      <c r="AC13" s="224"/>
      <c r="AD13" s="224"/>
      <c r="AE13" s="224"/>
      <c r="AF13" s="224"/>
      <c r="AG13" s="224"/>
      <c r="AH13" s="224"/>
      <c r="AI13" s="224"/>
      <c r="AJ13" s="224"/>
      <c r="AK13" s="224"/>
      <c r="AL13" s="225"/>
      <c r="AM13" s="260"/>
      <c r="AN13" s="261"/>
      <c r="AO13" s="261"/>
      <c r="AP13" s="261"/>
      <c r="AQ13" s="261"/>
      <c r="AR13" s="261"/>
      <c r="AS13" s="262"/>
      <c r="AT13" s="38"/>
      <c r="AU13" s="43"/>
      <c r="AV13" s="44">
        <f t="shared" si="1"/>
      </c>
      <c r="AW13" s="33"/>
      <c r="AZ13" s="41"/>
      <c r="BA13" s="41"/>
      <c r="BG13" s="42"/>
      <c r="BH13" s="42"/>
      <c r="BI13" s="33"/>
      <c r="BJ13" s="33"/>
      <c r="BN13" s="33"/>
      <c r="BO13" s="15"/>
      <c r="BP13" s="16"/>
      <c r="BQ13" s="17"/>
      <c r="BR13" s="18"/>
      <c r="BS13" s="18"/>
      <c r="BT13" s="18"/>
      <c r="BU13" s="18"/>
      <c r="BV13" s="18"/>
      <c r="BW13" s="18"/>
      <c r="BX13" s="18"/>
      <c r="BY13" s="18"/>
      <c r="BZ13" s="18"/>
      <c r="CA13" s="18"/>
      <c r="CB13" s="18"/>
      <c r="CC13" s="19"/>
      <c r="CD13" s="12"/>
      <c r="CE13" s="12">
        <f t="shared" si="0"/>
      </c>
    </row>
    <row r="14" spans="4:83" ht="13.5" customHeight="1">
      <c r="D14" s="41">
        <v>9</v>
      </c>
      <c r="E14" s="42" t="s">
        <v>36</v>
      </c>
      <c r="F14" s="42" t="s">
        <v>40</v>
      </c>
      <c r="G14" s="41">
        <v>39</v>
      </c>
      <c r="H14" s="42" t="s">
        <v>41</v>
      </c>
      <c r="I14" s="42" t="s">
        <v>42</v>
      </c>
      <c r="J14" s="42"/>
      <c r="K14" s="42"/>
      <c r="L14" s="42"/>
      <c r="S14" s="268"/>
      <c r="T14" s="269"/>
      <c r="U14" s="269"/>
      <c r="V14" s="267"/>
      <c r="W14" s="267"/>
      <c r="X14" s="237"/>
      <c r="Y14" s="237"/>
      <c r="Z14" s="238"/>
      <c r="AA14" s="468"/>
      <c r="AB14" s="224"/>
      <c r="AC14" s="224"/>
      <c r="AD14" s="224"/>
      <c r="AE14" s="224"/>
      <c r="AF14" s="224"/>
      <c r="AG14" s="224"/>
      <c r="AH14" s="224"/>
      <c r="AI14" s="224"/>
      <c r="AJ14" s="224"/>
      <c r="AK14" s="224"/>
      <c r="AL14" s="225"/>
      <c r="AM14" s="260"/>
      <c r="AN14" s="261"/>
      <c r="AO14" s="261"/>
      <c r="AP14" s="261"/>
      <c r="AQ14" s="261"/>
      <c r="AR14" s="261"/>
      <c r="AS14" s="262"/>
      <c r="AT14" s="38"/>
      <c r="AU14" s="43"/>
      <c r="AV14" s="44">
        <f t="shared" si="1"/>
      </c>
      <c r="AW14" s="33"/>
      <c r="AZ14" s="41"/>
      <c r="BA14" s="41"/>
      <c r="BG14" s="42"/>
      <c r="BH14" s="42"/>
      <c r="BI14" s="33"/>
      <c r="BJ14" s="33"/>
      <c r="BN14" s="33"/>
      <c r="BO14" s="15"/>
      <c r="BP14" s="16"/>
      <c r="BQ14" s="17"/>
      <c r="BR14" s="18"/>
      <c r="BS14" s="18"/>
      <c r="BT14" s="18"/>
      <c r="BU14" s="18"/>
      <c r="BV14" s="18"/>
      <c r="BW14" s="18"/>
      <c r="BX14" s="18"/>
      <c r="BY14" s="18"/>
      <c r="BZ14" s="18"/>
      <c r="CA14" s="18"/>
      <c r="CB14" s="18"/>
      <c r="CC14" s="19"/>
      <c r="CD14" s="12"/>
      <c r="CE14" s="12">
        <f t="shared" si="0"/>
      </c>
    </row>
    <row r="15" spans="4:83" ht="13.5" customHeight="1">
      <c r="D15" s="41">
        <v>10</v>
      </c>
      <c r="E15" s="42" t="s">
        <v>36</v>
      </c>
      <c r="F15" s="42" t="s">
        <v>43</v>
      </c>
      <c r="G15" s="41">
        <v>40</v>
      </c>
      <c r="H15" s="42" t="s">
        <v>41</v>
      </c>
      <c r="I15" s="42" t="s">
        <v>42</v>
      </c>
      <c r="J15" s="42"/>
      <c r="K15" s="42"/>
      <c r="L15" s="42"/>
      <c r="S15" s="270"/>
      <c r="T15" s="271" t="s">
        <v>48</v>
      </c>
      <c r="U15" s="271"/>
      <c r="V15" s="273"/>
      <c r="W15" s="275"/>
      <c r="X15" s="277"/>
      <c r="Y15" s="209"/>
      <c r="Z15" s="210"/>
      <c r="AA15" s="468"/>
      <c r="AB15" s="224"/>
      <c r="AC15" s="224"/>
      <c r="AD15" s="224"/>
      <c r="AE15" s="224"/>
      <c r="AF15" s="224"/>
      <c r="AG15" s="224"/>
      <c r="AH15" s="224"/>
      <c r="AI15" s="224"/>
      <c r="AJ15" s="224"/>
      <c r="AK15" s="224"/>
      <c r="AL15" s="225"/>
      <c r="AM15" s="260"/>
      <c r="AN15" s="261"/>
      <c r="AO15" s="261"/>
      <c r="AP15" s="261"/>
      <c r="AQ15" s="261"/>
      <c r="AR15" s="261"/>
      <c r="AS15" s="262"/>
      <c r="AT15" s="38"/>
      <c r="AU15" s="43"/>
      <c r="AV15" s="44">
        <f t="shared" si="1"/>
      </c>
      <c r="AW15" s="33"/>
      <c r="AZ15" s="41"/>
      <c r="BA15" s="41"/>
      <c r="BG15" s="42"/>
      <c r="BH15" s="42"/>
      <c r="BI15" s="33"/>
      <c r="BJ15" s="33"/>
      <c r="BN15" s="33"/>
      <c r="BO15" s="15"/>
      <c r="BP15" s="16"/>
      <c r="BQ15" s="17"/>
      <c r="BR15" s="18"/>
      <c r="BS15" s="18"/>
      <c r="BT15" s="18"/>
      <c r="BU15" s="18"/>
      <c r="BV15" s="18"/>
      <c r="BW15" s="18"/>
      <c r="BX15" s="18"/>
      <c r="BY15" s="18"/>
      <c r="BZ15" s="18"/>
      <c r="CA15" s="18"/>
      <c r="CB15" s="18"/>
      <c r="CC15" s="19"/>
      <c r="CD15" s="12"/>
      <c r="CE15" s="12">
        <f t="shared" si="0"/>
      </c>
    </row>
    <row r="16" spans="4:83" ht="13.5" customHeight="1">
      <c r="D16" s="41">
        <v>11</v>
      </c>
      <c r="E16" s="42" t="s">
        <v>40</v>
      </c>
      <c r="F16" s="42" t="s">
        <v>45</v>
      </c>
      <c r="G16" s="45">
        <v>45</v>
      </c>
      <c r="H16" s="42" t="s">
        <v>46</v>
      </c>
      <c r="I16" s="46" t="s">
        <v>47</v>
      </c>
      <c r="J16" s="46"/>
      <c r="K16" s="46"/>
      <c r="L16" s="46"/>
      <c r="S16" s="264"/>
      <c r="T16" s="272"/>
      <c r="U16" s="272"/>
      <c r="V16" s="274"/>
      <c r="W16" s="276"/>
      <c r="X16" s="278"/>
      <c r="Y16" s="278"/>
      <c r="Z16" s="279"/>
      <c r="AA16" s="469"/>
      <c r="AB16" s="237"/>
      <c r="AC16" s="237"/>
      <c r="AD16" s="237"/>
      <c r="AE16" s="237"/>
      <c r="AF16" s="237"/>
      <c r="AG16" s="237"/>
      <c r="AH16" s="237"/>
      <c r="AI16" s="237"/>
      <c r="AJ16" s="237"/>
      <c r="AK16" s="237"/>
      <c r="AL16" s="238"/>
      <c r="AM16" s="260"/>
      <c r="AN16" s="261"/>
      <c r="AO16" s="261"/>
      <c r="AP16" s="261"/>
      <c r="AQ16" s="261"/>
      <c r="AR16" s="261"/>
      <c r="AS16" s="262"/>
      <c r="AT16" s="38"/>
      <c r="AU16" s="43"/>
      <c r="AV16" s="44">
        <f t="shared" si="1"/>
      </c>
      <c r="AW16" s="33"/>
      <c r="AZ16" s="41"/>
      <c r="BA16" s="41"/>
      <c r="BG16" s="46"/>
      <c r="BH16" s="46"/>
      <c r="BI16" s="33"/>
      <c r="BJ16" s="33"/>
      <c r="BN16" s="33"/>
      <c r="BO16" s="15"/>
      <c r="BP16" s="16"/>
      <c r="BQ16" s="17"/>
      <c r="BR16" s="18"/>
      <c r="BS16" s="18"/>
      <c r="BT16" s="18"/>
      <c r="BU16" s="18"/>
      <c r="BV16" s="18"/>
      <c r="BW16" s="18"/>
      <c r="BX16" s="18"/>
      <c r="BY16" s="18"/>
      <c r="BZ16" s="18"/>
      <c r="CA16" s="18"/>
      <c r="CB16" s="18"/>
      <c r="CC16" s="19"/>
      <c r="CD16" s="12"/>
      <c r="CE16" s="12">
        <f t="shared" si="0"/>
      </c>
    </row>
    <row r="17" spans="4:83" ht="13.5" customHeight="1">
      <c r="D17" s="41">
        <v>12</v>
      </c>
      <c r="E17" s="42" t="s">
        <v>40</v>
      </c>
      <c r="F17" s="42" t="s">
        <v>49</v>
      </c>
      <c r="G17" s="45">
        <v>50</v>
      </c>
      <c r="H17" s="42" t="s">
        <v>50</v>
      </c>
      <c r="I17" s="46" t="s">
        <v>51</v>
      </c>
      <c r="J17" s="46"/>
      <c r="K17" s="46"/>
      <c r="L17" s="46"/>
      <c r="S17" s="280"/>
      <c r="T17" s="272" t="s">
        <v>54</v>
      </c>
      <c r="U17" s="272"/>
      <c r="V17" s="281"/>
      <c r="W17" s="276"/>
      <c r="X17" s="277"/>
      <c r="Y17" s="209"/>
      <c r="Z17" s="210"/>
      <c r="AA17" s="47" t="s">
        <v>57</v>
      </c>
      <c r="AB17" s="2"/>
      <c r="AC17" s="2"/>
      <c r="AD17" s="2"/>
      <c r="AE17" s="2"/>
      <c r="AF17" s="2" t="s">
        <v>17</v>
      </c>
      <c r="AG17" s="48" t="s">
        <v>44</v>
      </c>
      <c r="AH17" s="48" t="s">
        <v>7</v>
      </c>
      <c r="AI17" s="48"/>
      <c r="AJ17" s="2"/>
      <c r="AK17" s="2"/>
      <c r="AL17" s="3"/>
      <c r="AM17" s="260"/>
      <c r="AN17" s="261"/>
      <c r="AO17" s="261"/>
      <c r="AP17" s="261"/>
      <c r="AQ17" s="261"/>
      <c r="AR17" s="261"/>
      <c r="AS17" s="262"/>
      <c r="AT17" s="38"/>
      <c r="AU17" s="43"/>
      <c r="AV17" s="44">
        <f t="shared" si="1"/>
      </c>
      <c r="AW17" s="33"/>
      <c r="AZ17" s="41"/>
      <c r="BA17" s="41"/>
      <c r="BG17" s="46"/>
      <c r="BH17" s="46"/>
      <c r="BI17" s="33"/>
      <c r="BJ17" s="33"/>
      <c r="BN17" s="33"/>
      <c r="BO17" s="15"/>
      <c r="BP17" s="16"/>
      <c r="BQ17" s="17"/>
      <c r="BR17" s="18"/>
      <c r="BS17" s="18"/>
      <c r="BT17" s="18"/>
      <c r="BU17" s="18"/>
      <c r="BV17" s="18"/>
      <c r="BW17" s="18"/>
      <c r="BX17" s="18"/>
      <c r="BY17" s="18"/>
      <c r="BZ17" s="18"/>
      <c r="CA17" s="18"/>
      <c r="CB17" s="18"/>
      <c r="CC17" s="19"/>
      <c r="CD17" s="12"/>
      <c r="CE17" s="12">
        <f t="shared" si="0"/>
      </c>
    </row>
    <row r="18" spans="4:83" ht="13.5">
      <c r="D18" s="41">
        <v>13</v>
      </c>
      <c r="E18" s="42" t="s">
        <v>43</v>
      </c>
      <c r="F18" s="42" t="s">
        <v>52</v>
      </c>
      <c r="G18" s="45">
        <v>55</v>
      </c>
      <c r="H18" s="42" t="s">
        <v>30</v>
      </c>
      <c r="I18" s="46" t="s">
        <v>53</v>
      </c>
      <c r="J18" s="46"/>
      <c r="K18" s="46"/>
      <c r="L18" s="46"/>
      <c r="S18" s="264"/>
      <c r="T18" s="272"/>
      <c r="U18" s="272"/>
      <c r="V18" s="282"/>
      <c r="W18" s="276"/>
      <c r="X18" s="278"/>
      <c r="Y18" s="278"/>
      <c r="Z18" s="279"/>
      <c r="AA18" s="283"/>
      <c r="AB18" s="284"/>
      <c r="AC18" s="285" t="s">
        <v>61</v>
      </c>
      <c r="AD18" s="285"/>
      <c r="AE18" s="285"/>
      <c r="AF18" s="164"/>
      <c r="AG18" s="165"/>
      <c r="AH18" s="214"/>
      <c r="AI18" s="214"/>
      <c r="AJ18" s="214"/>
      <c r="AK18" s="214"/>
      <c r="AL18" s="219"/>
      <c r="AM18" s="260"/>
      <c r="AN18" s="261"/>
      <c r="AO18" s="261"/>
      <c r="AP18" s="261"/>
      <c r="AQ18" s="261"/>
      <c r="AR18" s="261"/>
      <c r="AS18" s="262"/>
      <c r="AT18" s="38"/>
      <c r="AU18" s="43"/>
      <c r="AV18" s="44">
        <f t="shared" si="1"/>
      </c>
      <c r="AW18" s="33"/>
      <c r="AZ18" s="41"/>
      <c r="BA18" s="41"/>
      <c r="BG18" s="46"/>
      <c r="BH18" s="46"/>
      <c r="BI18" s="33"/>
      <c r="BJ18" s="33"/>
      <c r="BN18" s="33"/>
      <c r="BO18" s="15"/>
      <c r="BP18" s="16"/>
      <c r="BQ18" s="17"/>
      <c r="BR18" s="18"/>
      <c r="BS18" s="18"/>
      <c r="BT18" s="18"/>
      <c r="BU18" s="18"/>
      <c r="BV18" s="18"/>
      <c r="BW18" s="18"/>
      <c r="BX18" s="18"/>
      <c r="BY18" s="18"/>
      <c r="BZ18" s="18"/>
      <c r="CA18" s="18"/>
      <c r="CB18" s="18"/>
      <c r="CC18" s="19"/>
      <c r="CD18" s="12"/>
      <c r="CE18" s="12">
        <f t="shared" si="0"/>
      </c>
    </row>
    <row r="19" spans="4:83" ht="13.5" customHeight="1">
      <c r="D19" s="41">
        <v>14</v>
      </c>
      <c r="E19" s="42" t="s">
        <v>43</v>
      </c>
      <c r="F19" s="42" t="s">
        <v>55</v>
      </c>
      <c r="G19" s="45">
        <v>60</v>
      </c>
      <c r="H19" s="42" t="s">
        <v>42</v>
      </c>
      <c r="I19" s="46" t="s">
        <v>56</v>
      </c>
      <c r="J19" s="46"/>
      <c r="K19" s="46"/>
      <c r="L19" s="46"/>
      <c r="S19" s="280"/>
      <c r="T19" s="272" t="s">
        <v>60</v>
      </c>
      <c r="U19" s="272"/>
      <c r="V19" s="281"/>
      <c r="W19" s="276"/>
      <c r="X19" s="277"/>
      <c r="Y19" s="209"/>
      <c r="Z19" s="210"/>
      <c r="AA19" s="286"/>
      <c r="AB19" s="287"/>
      <c r="AC19" s="288" t="s">
        <v>65</v>
      </c>
      <c r="AD19" s="288"/>
      <c r="AE19" s="288"/>
      <c r="AF19" s="166"/>
      <c r="AG19" s="167"/>
      <c r="AH19" s="261"/>
      <c r="AI19" s="261"/>
      <c r="AJ19" s="261"/>
      <c r="AK19" s="261"/>
      <c r="AL19" s="262"/>
      <c r="AM19" s="260"/>
      <c r="AN19" s="261"/>
      <c r="AO19" s="261"/>
      <c r="AP19" s="261"/>
      <c r="AQ19" s="261"/>
      <c r="AR19" s="261"/>
      <c r="AS19" s="262"/>
      <c r="AT19" s="38"/>
      <c r="AU19" s="43"/>
      <c r="AV19" s="44">
        <f t="shared" si="1"/>
      </c>
      <c r="AW19" s="33"/>
      <c r="AZ19" s="41"/>
      <c r="BA19" s="41"/>
      <c r="BG19" s="46"/>
      <c r="BH19" s="46"/>
      <c r="BI19" s="33"/>
      <c r="BJ19" s="33"/>
      <c r="BN19" s="33"/>
      <c r="BO19" s="15"/>
      <c r="BP19" s="16"/>
      <c r="BQ19" s="17"/>
      <c r="BR19" s="18"/>
      <c r="BS19" s="18"/>
      <c r="BT19" s="18"/>
      <c r="BU19" s="18"/>
      <c r="BV19" s="18"/>
      <c r="BW19" s="18"/>
      <c r="BX19" s="18"/>
      <c r="BY19" s="18"/>
      <c r="BZ19" s="18"/>
      <c r="CA19" s="18"/>
      <c r="CB19" s="18"/>
      <c r="CC19" s="19"/>
      <c r="CD19" s="12"/>
      <c r="CE19" s="12">
        <f t="shared" si="0"/>
      </c>
    </row>
    <row r="20" spans="4:83" ht="13.5">
      <c r="D20" s="41">
        <v>15</v>
      </c>
      <c r="E20" s="42" t="s">
        <v>45</v>
      </c>
      <c r="F20" s="42" t="s">
        <v>58</v>
      </c>
      <c r="G20" s="45">
        <v>65</v>
      </c>
      <c r="H20" s="42" t="s">
        <v>47</v>
      </c>
      <c r="I20" s="46" t="s">
        <v>59</v>
      </c>
      <c r="J20" s="46"/>
      <c r="K20" s="46"/>
      <c r="L20" s="46"/>
      <c r="S20" s="264"/>
      <c r="T20" s="272"/>
      <c r="U20" s="272"/>
      <c r="V20" s="282"/>
      <c r="W20" s="276"/>
      <c r="X20" s="278"/>
      <c r="Y20" s="278"/>
      <c r="Z20" s="279"/>
      <c r="AA20" s="286"/>
      <c r="AB20" s="287"/>
      <c r="AC20" s="288" t="s">
        <v>70</v>
      </c>
      <c r="AD20" s="288"/>
      <c r="AE20" s="288"/>
      <c r="AF20" s="166"/>
      <c r="AG20" s="167"/>
      <c r="AH20" s="261"/>
      <c r="AI20" s="261"/>
      <c r="AJ20" s="261"/>
      <c r="AK20" s="261"/>
      <c r="AL20" s="262"/>
      <c r="AM20" s="260"/>
      <c r="AN20" s="261"/>
      <c r="AO20" s="261"/>
      <c r="AP20" s="261"/>
      <c r="AQ20" s="261"/>
      <c r="AR20" s="261"/>
      <c r="AS20" s="262"/>
      <c r="AT20" s="38"/>
      <c r="AU20" s="43"/>
      <c r="AV20" s="44">
        <f t="shared" si="1"/>
      </c>
      <c r="AW20" s="33"/>
      <c r="AZ20" s="41"/>
      <c r="BA20" s="41"/>
      <c r="BG20" s="46"/>
      <c r="BH20" s="46"/>
      <c r="BI20" s="33"/>
      <c r="BJ20" s="33"/>
      <c r="BN20" s="33"/>
      <c r="BO20" s="15"/>
      <c r="BP20" s="16"/>
      <c r="BQ20" s="17"/>
      <c r="BR20" s="18"/>
      <c r="BS20" s="18"/>
      <c r="BT20" s="18"/>
      <c r="BU20" s="18"/>
      <c r="BV20" s="18"/>
      <c r="BW20" s="18"/>
      <c r="BX20" s="18"/>
      <c r="BY20" s="18"/>
      <c r="BZ20" s="18"/>
      <c r="CA20" s="18"/>
      <c r="CB20" s="18"/>
      <c r="CC20" s="19"/>
      <c r="CD20" s="12"/>
      <c r="CE20" s="12">
        <f t="shared" si="0"/>
      </c>
    </row>
    <row r="21" spans="4:83" ht="13.5" customHeight="1">
      <c r="D21" s="41">
        <v>16</v>
      </c>
      <c r="E21" s="42" t="s">
        <v>45</v>
      </c>
      <c r="F21" s="42" t="s">
        <v>62</v>
      </c>
      <c r="G21" s="45">
        <v>70</v>
      </c>
      <c r="H21" s="42" t="s">
        <v>63</v>
      </c>
      <c r="I21" s="46" t="s">
        <v>64</v>
      </c>
      <c r="J21" s="46"/>
      <c r="K21" s="46"/>
      <c r="L21" s="46"/>
      <c r="S21" s="280"/>
      <c r="T21" s="272" t="s">
        <v>69</v>
      </c>
      <c r="U21" s="272"/>
      <c r="V21" s="281"/>
      <c r="W21" s="276"/>
      <c r="X21" s="277"/>
      <c r="Y21" s="209"/>
      <c r="Z21" s="210"/>
      <c r="AA21" s="286"/>
      <c r="AB21" s="287"/>
      <c r="AC21" s="288" t="s">
        <v>73</v>
      </c>
      <c r="AD21" s="288"/>
      <c r="AE21" s="288"/>
      <c r="AF21" s="166"/>
      <c r="AG21" s="167"/>
      <c r="AH21" s="261"/>
      <c r="AI21" s="261"/>
      <c r="AJ21" s="261"/>
      <c r="AK21" s="261"/>
      <c r="AL21" s="262"/>
      <c r="AM21" s="260"/>
      <c r="AN21" s="261"/>
      <c r="AO21" s="261"/>
      <c r="AP21" s="261"/>
      <c r="AQ21" s="261"/>
      <c r="AR21" s="261"/>
      <c r="AS21" s="262"/>
      <c r="AT21" s="38"/>
      <c r="AU21" s="43"/>
      <c r="AV21" s="44">
        <f t="shared" si="1"/>
      </c>
      <c r="AW21" s="33"/>
      <c r="AZ21" s="41"/>
      <c r="BA21" s="41"/>
      <c r="BG21" s="46"/>
      <c r="BH21" s="46"/>
      <c r="BI21" s="33"/>
      <c r="BJ21" s="33"/>
      <c r="BN21" s="33"/>
      <c r="BO21" s="15"/>
      <c r="BP21" s="16"/>
      <c r="BQ21" s="17"/>
      <c r="BR21" s="18"/>
      <c r="BS21" s="18"/>
      <c r="BT21" s="18"/>
      <c r="BU21" s="18"/>
      <c r="BV21" s="18"/>
      <c r="BW21" s="18"/>
      <c r="BX21" s="18"/>
      <c r="BY21" s="18"/>
      <c r="BZ21" s="18"/>
      <c r="CA21" s="18"/>
      <c r="CB21" s="18"/>
      <c r="CC21" s="19"/>
      <c r="CD21" s="12"/>
      <c r="CE21" s="12">
        <f t="shared" si="0"/>
      </c>
    </row>
    <row r="22" spans="4:83" ht="13.5">
      <c r="D22" s="41">
        <v>17</v>
      </c>
      <c r="E22" s="42" t="s">
        <v>49</v>
      </c>
      <c r="F22" s="42" t="s">
        <v>66</v>
      </c>
      <c r="G22" s="45">
        <v>75</v>
      </c>
      <c r="H22" s="42" t="s">
        <v>67</v>
      </c>
      <c r="I22" s="46" t="s">
        <v>68</v>
      </c>
      <c r="J22" s="46"/>
      <c r="K22" s="46"/>
      <c r="L22" s="46"/>
      <c r="S22" s="268"/>
      <c r="T22" s="289"/>
      <c r="U22" s="289"/>
      <c r="V22" s="290"/>
      <c r="W22" s="291"/>
      <c r="X22" s="278"/>
      <c r="Y22" s="278"/>
      <c r="Z22" s="279"/>
      <c r="AA22" s="305"/>
      <c r="AB22" s="306"/>
      <c r="AC22" s="307" t="s">
        <v>190</v>
      </c>
      <c r="AD22" s="307"/>
      <c r="AE22" s="307"/>
      <c r="AF22" s="168"/>
      <c r="AG22" s="49"/>
      <c r="AH22" s="242"/>
      <c r="AI22" s="242"/>
      <c r="AJ22" s="242"/>
      <c r="AK22" s="242"/>
      <c r="AL22" s="243"/>
      <c r="AM22" s="260"/>
      <c r="AN22" s="261"/>
      <c r="AO22" s="261"/>
      <c r="AP22" s="261"/>
      <c r="AQ22" s="261"/>
      <c r="AR22" s="261"/>
      <c r="AS22" s="262"/>
      <c r="AT22" s="38"/>
      <c r="AU22" s="43"/>
      <c r="AV22" s="44">
        <f t="shared" si="1"/>
      </c>
      <c r="AW22" s="33"/>
      <c r="AZ22" s="41"/>
      <c r="BA22" s="41"/>
      <c r="BG22" s="46"/>
      <c r="BH22" s="46"/>
      <c r="BI22" s="33"/>
      <c r="BJ22" s="33"/>
      <c r="BN22" s="33"/>
      <c r="BO22" s="15"/>
      <c r="BP22" s="16"/>
      <c r="BQ22" s="17"/>
      <c r="BR22" s="18"/>
      <c r="BS22" s="18"/>
      <c r="BT22" s="18"/>
      <c r="BU22" s="18"/>
      <c r="BV22" s="18"/>
      <c r="BW22" s="18"/>
      <c r="BX22" s="18"/>
      <c r="BY22" s="18"/>
      <c r="BZ22" s="18"/>
      <c r="CA22" s="18"/>
      <c r="CB22" s="18"/>
      <c r="CC22" s="19"/>
      <c r="CD22" s="12"/>
      <c r="CE22" s="12">
        <f t="shared" si="0"/>
      </c>
    </row>
    <row r="23" spans="4:83" ht="13.5">
      <c r="D23" s="41">
        <v>18</v>
      </c>
      <c r="E23" s="42" t="s">
        <v>49</v>
      </c>
      <c r="F23" s="42" t="s">
        <v>71</v>
      </c>
      <c r="G23" s="45">
        <v>80</v>
      </c>
      <c r="H23" s="42" t="s">
        <v>56</v>
      </c>
      <c r="I23" s="46" t="s">
        <v>72</v>
      </c>
      <c r="J23" s="46"/>
      <c r="K23" s="46"/>
      <c r="L23" s="46"/>
      <c r="S23" s="298" t="s">
        <v>75</v>
      </c>
      <c r="T23" s="209"/>
      <c r="U23" s="299"/>
      <c r="V23" s="51" t="s">
        <v>76</v>
      </c>
      <c r="W23" s="310"/>
      <c r="X23" s="311"/>
      <c r="Y23" s="51" t="s">
        <v>77</v>
      </c>
      <c r="Z23" s="300">
        <f>IF(AND($CD$54&lt;=Z24,$CD$54&gt;W24),"C",IF(AND($CD$53&lt;=Z24,$CD$53&gt;W24),"B",IF(AND($CD$52&gt;W24,$CD$52&lt;=Z24),"A","")))</f>
      </c>
      <c r="AA23" s="301"/>
      <c r="AB23" s="312" t="s">
        <v>78</v>
      </c>
      <c r="AC23" s="313"/>
      <c r="AD23" s="300">
        <f>IF(AND($CD$54&lt;=AD24,$CD$54&gt;Z24),"C",IF(AND($CD$53&lt;=AD24,$CD$53&gt;Z24),"B",IF(AND($CD$52&gt;Z24,$CD$52&lt;=AD24),"A","")))</f>
      </c>
      <c r="AE23" s="301"/>
      <c r="AF23" s="51" t="s">
        <v>79</v>
      </c>
      <c r="AG23" s="300">
        <f>IF(AND($CD$54&lt;=AG24,$CD$54&gt;AD24),"C",IF(AND($CD$53&lt;=AG24,$CD$53&gt;AD24),"B",IF(AND($CD$52&gt;AD24,$CD$52&lt;=AG24),"A","")))</f>
      </c>
      <c r="AH23" s="300"/>
      <c r="AI23" s="314"/>
      <c r="AJ23" s="52" t="s">
        <v>80</v>
      </c>
      <c r="AK23" s="300">
        <f>IF(AND($CD$54&lt;=AK24,$CD$54&gt;AG24),"C",IF(AND($CD$53&lt;=AK24,$CD$53&gt;AG24),"B",IF(AND($CD$52&gt;AG24,$CD$52&lt;=AK24),"A","")))</f>
      </c>
      <c r="AL23" s="301"/>
      <c r="AM23" s="260"/>
      <c r="AN23" s="261"/>
      <c r="AO23" s="261"/>
      <c r="AP23" s="261"/>
      <c r="AQ23" s="261"/>
      <c r="AR23" s="261"/>
      <c r="AS23" s="262"/>
      <c r="AT23" s="38"/>
      <c r="AU23" s="43"/>
      <c r="AV23" s="44">
        <f t="shared" si="1"/>
      </c>
      <c r="AW23" s="33"/>
      <c r="AZ23" s="41"/>
      <c r="BA23" s="41"/>
      <c r="BG23" s="46"/>
      <c r="BH23" s="46"/>
      <c r="BI23" s="33"/>
      <c r="BJ23" s="33"/>
      <c r="BN23" s="33"/>
      <c r="BO23" s="15"/>
      <c r="BP23" s="16"/>
      <c r="BQ23" s="17"/>
      <c r="BR23" s="18"/>
      <c r="BS23" s="18"/>
      <c r="BT23" s="18"/>
      <c r="BU23" s="18"/>
      <c r="BV23" s="18"/>
      <c r="BW23" s="18"/>
      <c r="BX23" s="18"/>
      <c r="BY23" s="18"/>
      <c r="BZ23" s="18"/>
      <c r="CA23" s="18"/>
      <c r="CB23" s="18"/>
      <c r="CC23" s="19"/>
      <c r="CD23" s="12"/>
      <c r="CE23" s="12">
        <f t="shared" si="0"/>
      </c>
    </row>
    <row r="24" spans="4:83" ht="13.5">
      <c r="D24" s="41">
        <v>19</v>
      </c>
      <c r="E24" s="50" t="s">
        <v>52</v>
      </c>
      <c r="F24" s="50" t="s">
        <v>25</v>
      </c>
      <c r="G24" s="45">
        <v>85</v>
      </c>
      <c r="H24" s="42" t="s">
        <v>59</v>
      </c>
      <c r="I24" s="46" t="s">
        <v>74</v>
      </c>
      <c r="J24" s="46"/>
      <c r="K24" s="46"/>
      <c r="L24" s="46"/>
      <c r="S24" s="292" t="s">
        <v>82</v>
      </c>
      <c r="T24" s="278"/>
      <c r="U24" s="293"/>
      <c r="V24" s="179" t="s">
        <v>83</v>
      </c>
      <c r="W24" s="53"/>
      <c r="X24" s="53"/>
      <c r="Y24" s="179" t="s">
        <v>84</v>
      </c>
      <c r="Z24" s="53"/>
      <c r="AA24" s="53"/>
      <c r="AB24" s="294" t="s">
        <v>85</v>
      </c>
      <c r="AC24" s="295"/>
      <c r="AD24" s="53"/>
      <c r="AE24" s="53"/>
      <c r="AF24" s="179" t="s">
        <v>86</v>
      </c>
      <c r="AG24" s="53"/>
      <c r="AH24" s="296"/>
      <c r="AI24" s="297"/>
      <c r="AJ24" s="54" t="s">
        <v>87</v>
      </c>
      <c r="AK24" s="53"/>
      <c r="AL24" s="55"/>
      <c r="AM24" s="260"/>
      <c r="AN24" s="261"/>
      <c r="AO24" s="261"/>
      <c r="AP24" s="261"/>
      <c r="AQ24" s="261"/>
      <c r="AR24" s="261"/>
      <c r="AS24" s="262"/>
      <c r="AT24" s="38"/>
      <c r="AU24" s="43"/>
      <c r="AV24" s="44">
        <f t="shared" si="1"/>
      </c>
      <c r="AW24" s="33"/>
      <c r="AZ24" s="41"/>
      <c r="BA24" s="41"/>
      <c r="BG24" s="46"/>
      <c r="BH24" s="46"/>
      <c r="BI24" s="33"/>
      <c r="BJ24" s="33"/>
      <c r="BN24" s="33"/>
      <c r="BO24" s="15"/>
      <c r="BP24" s="16"/>
      <c r="BQ24" s="17"/>
      <c r="BR24" s="18"/>
      <c r="BS24" s="18"/>
      <c r="BT24" s="18"/>
      <c r="BU24" s="18"/>
      <c r="BV24" s="18"/>
      <c r="BW24" s="18"/>
      <c r="BX24" s="18"/>
      <c r="BY24" s="18"/>
      <c r="BZ24" s="18"/>
      <c r="CA24" s="18"/>
      <c r="CB24" s="18"/>
      <c r="CC24" s="19"/>
      <c r="CD24" s="12"/>
      <c r="CE24" s="12">
        <f t="shared" si="0"/>
      </c>
    </row>
    <row r="25" spans="4:83" ht="13.5">
      <c r="D25" s="41">
        <v>20</v>
      </c>
      <c r="E25" s="50" t="s">
        <v>52</v>
      </c>
      <c r="F25" s="50" t="s">
        <v>29</v>
      </c>
      <c r="G25" s="45">
        <v>90</v>
      </c>
      <c r="H25" s="46" t="s">
        <v>64</v>
      </c>
      <c r="I25" s="46" t="s">
        <v>81</v>
      </c>
      <c r="J25" s="46"/>
      <c r="K25" s="46"/>
      <c r="L25" s="46"/>
      <c r="S25" s="308" t="s">
        <v>89</v>
      </c>
      <c r="T25" s="261"/>
      <c r="U25" s="309"/>
      <c r="V25" s="180" t="s">
        <v>90</v>
      </c>
      <c r="W25" s="56"/>
      <c r="X25" s="57"/>
      <c r="Y25" s="180" t="s">
        <v>91</v>
      </c>
      <c r="Z25" s="57"/>
      <c r="AA25" s="57"/>
      <c r="AB25" s="302" t="s">
        <v>92</v>
      </c>
      <c r="AC25" s="287"/>
      <c r="AD25" s="57"/>
      <c r="AE25" s="57"/>
      <c r="AF25" s="180" t="s">
        <v>93</v>
      </c>
      <c r="AG25" s="57"/>
      <c r="AH25" s="303"/>
      <c r="AI25" s="304"/>
      <c r="AJ25" s="58" t="s">
        <v>94</v>
      </c>
      <c r="AK25" s="169"/>
      <c r="AL25" s="59"/>
      <c r="AM25" s="260"/>
      <c r="AN25" s="261"/>
      <c r="AO25" s="261"/>
      <c r="AP25" s="261"/>
      <c r="AQ25" s="261"/>
      <c r="AR25" s="261"/>
      <c r="AS25" s="262"/>
      <c r="AT25" s="38"/>
      <c r="AU25" s="43"/>
      <c r="AV25" s="44">
        <f t="shared" si="1"/>
      </c>
      <c r="AW25" s="33"/>
      <c r="AZ25" s="41"/>
      <c r="BA25" s="41"/>
      <c r="BG25" s="46"/>
      <c r="BH25" s="46"/>
      <c r="BI25" s="33"/>
      <c r="BJ25" s="33"/>
      <c r="BN25" s="33"/>
      <c r="BO25" s="15"/>
      <c r="BP25" s="16"/>
      <c r="BQ25" s="17"/>
      <c r="BR25" s="18"/>
      <c r="BS25" s="18"/>
      <c r="BT25" s="18"/>
      <c r="BU25" s="18"/>
      <c r="BV25" s="18"/>
      <c r="BW25" s="18"/>
      <c r="BX25" s="18"/>
      <c r="BY25" s="18"/>
      <c r="BZ25" s="18"/>
      <c r="CA25" s="18"/>
      <c r="CB25" s="18"/>
      <c r="CC25" s="19"/>
      <c r="CD25" s="12"/>
      <c r="CE25" s="12">
        <f t="shared" si="0"/>
      </c>
    </row>
    <row r="26" spans="4:83" ht="13.5">
      <c r="D26" s="41">
        <v>21</v>
      </c>
      <c r="E26" s="42" t="s">
        <v>55</v>
      </c>
      <c r="F26" s="42" t="s">
        <v>33</v>
      </c>
      <c r="G26" s="45">
        <v>95</v>
      </c>
      <c r="H26" s="46" t="s">
        <v>68</v>
      </c>
      <c r="I26" s="46" t="s">
        <v>88</v>
      </c>
      <c r="J26" s="46"/>
      <c r="K26" s="46"/>
      <c r="L26" s="46"/>
      <c r="S26" s="308" t="s">
        <v>188</v>
      </c>
      <c r="T26" s="261"/>
      <c r="U26" s="309"/>
      <c r="V26" s="180" t="s">
        <v>191</v>
      </c>
      <c r="W26" s="56"/>
      <c r="X26" s="57"/>
      <c r="Y26" s="180" t="s">
        <v>91</v>
      </c>
      <c r="Z26" s="57"/>
      <c r="AA26" s="57"/>
      <c r="AB26" s="302" t="s">
        <v>92</v>
      </c>
      <c r="AC26" s="287"/>
      <c r="AD26" s="57"/>
      <c r="AE26" s="57"/>
      <c r="AF26" s="180" t="s">
        <v>93</v>
      </c>
      <c r="AG26" s="57"/>
      <c r="AH26" s="303"/>
      <c r="AI26" s="304"/>
      <c r="AJ26" s="58" t="s">
        <v>94</v>
      </c>
      <c r="AK26" s="57"/>
      <c r="AL26" s="59"/>
      <c r="AM26" s="260"/>
      <c r="AN26" s="261"/>
      <c r="AO26" s="261"/>
      <c r="AP26" s="261"/>
      <c r="AQ26" s="261"/>
      <c r="AR26" s="261"/>
      <c r="AS26" s="262"/>
      <c r="AT26" s="38"/>
      <c r="AU26" s="43"/>
      <c r="AV26" s="44">
        <f t="shared" si="1"/>
      </c>
      <c r="AW26" s="33"/>
      <c r="AZ26" s="41"/>
      <c r="BA26" s="41"/>
      <c r="BG26" s="46"/>
      <c r="BH26" s="46"/>
      <c r="BI26" s="33"/>
      <c r="BJ26" s="33"/>
      <c r="BN26" s="33"/>
      <c r="BO26" s="15"/>
      <c r="BP26" s="16"/>
      <c r="BQ26" s="17"/>
      <c r="BR26" s="18"/>
      <c r="BS26" s="18"/>
      <c r="BT26" s="18"/>
      <c r="BU26" s="18"/>
      <c r="BV26" s="18"/>
      <c r="BW26" s="18"/>
      <c r="BX26" s="18"/>
      <c r="BY26" s="18"/>
      <c r="BZ26" s="18"/>
      <c r="CA26" s="18"/>
      <c r="CB26" s="18"/>
      <c r="CC26" s="19"/>
      <c r="CD26" s="12"/>
      <c r="CE26" s="12">
        <f t="shared" si="0"/>
      </c>
    </row>
    <row r="27" spans="4:83" ht="13.5">
      <c r="D27" s="41">
        <v>22</v>
      </c>
      <c r="E27" s="42" t="s">
        <v>55</v>
      </c>
      <c r="F27" s="42" t="s">
        <v>37</v>
      </c>
      <c r="G27" s="45">
        <v>100</v>
      </c>
      <c r="H27" s="46" t="s">
        <v>72</v>
      </c>
      <c r="I27" s="46" t="s">
        <v>95</v>
      </c>
      <c r="J27" s="46"/>
      <c r="K27" s="46"/>
      <c r="L27" s="46"/>
      <c r="S27" s="308" t="s">
        <v>192</v>
      </c>
      <c r="T27" s="261"/>
      <c r="U27" s="309"/>
      <c r="V27" s="180"/>
      <c r="W27" s="57"/>
      <c r="X27" s="57"/>
      <c r="Y27" s="180"/>
      <c r="Z27" s="57"/>
      <c r="AA27" s="57"/>
      <c r="AB27" s="302"/>
      <c r="AC27" s="287"/>
      <c r="AD27" s="57"/>
      <c r="AE27" s="57"/>
      <c r="AF27" s="180"/>
      <c r="AG27" s="57"/>
      <c r="AH27" s="303"/>
      <c r="AI27" s="304"/>
      <c r="AJ27" s="58"/>
      <c r="AK27" s="57"/>
      <c r="AL27" s="59"/>
      <c r="AM27" s="260"/>
      <c r="AN27" s="261"/>
      <c r="AO27" s="261"/>
      <c r="AP27" s="261"/>
      <c r="AQ27" s="261"/>
      <c r="AR27" s="261"/>
      <c r="AS27" s="262"/>
      <c r="AT27" s="38"/>
      <c r="AU27" s="43"/>
      <c r="AV27" s="44">
        <f t="shared" si="1"/>
      </c>
      <c r="AW27" s="33"/>
      <c r="AZ27" s="41"/>
      <c r="BA27" s="41"/>
      <c r="BG27" s="46"/>
      <c r="BH27" s="46"/>
      <c r="BI27" s="33"/>
      <c r="BJ27" s="33"/>
      <c r="BN27" s="33"/>
      <c r="BO27" s="15"/>
      <c r="BP27" s="16"/>
      <c r="BQ27" s="17"/>
      <c r="BR27" s="18"/>
      <c r="BS27" s="18"/>
      <c r="BT27" s="18"/>
      <c r="BU27" s="18"/>
      <c r="BV27" s="18"/>
      <c r="BW27" s="18"/>
      <c r="BX27" s="18"/>
      <c r="BY27" s="18"/>
      <c r="BZ27" s="18"/>
      <c r="CA27" s="18"/>
      <c r="CB27" s="18"/>
      <c r="CC27" s="19"/>
      <c r="CD27" s="12"/>
      <c r="CE27" s="12">
        <f t="shared" si="0"/>
      </c>
    </row>
    <row r="28" spans="4:83" ht="13.5">
      <c r="D28" s="41">
        <v>23</v>
      </c>
      <c r="E28" s="42" t="s">
        <v>58</v>
      </c>
      <c r="F28" s="42" t="s">
        <v>41</v>
      </c>
      <c r="G28" s="60" t="s">
        <v>96</v>
      </c>
      <c r="H28" s="60" t="s">
        <v>96</v>
      </c>
      <c r="I28" s="60" t="s">
        <v>96</v>
      </c>
      <c r="J28" s="60"/>
      <c r="K28" s="60"/>
      <c r="L28" s="60"/>
      <c r="S28" s="308" t="s">
        <v>97</v>
      </c>
      <c r="T28" s="261"/>
      <c r="U28" s="309"/>
      <c r="V28" s="180"/>
      <c r="W28" s="57"/>
      <c r="X28" s="57"/>
      <c r="Y28" s="180"/>
      <c r="Z28" s="57"/>
      <c r="AA28" s="57"/>
      <c r="AB28" s="302"/>
      <c r="AC28" s="287"/>
      <c r="AD28" s="57"/>
      <c r="AE28" s="57"/>
      <c r="AF28" s="180"/>
      <c r="AG28" s="57"/>
      <c r="AH28" s="303"/>
      <c r="AI28" s="304"/>
      <c r="AJ28" s="58"/>
      <c r="AK28" s="57"/>
      <c r="AL28" s="59"/>
      <c r="AM28" s="260"/>
      <c r="AN28" s="261"/>
      <c r="AO28" s="261"/>
      <c r="AP28" s="261"/>
      <c r="AQ28" s="261"/>
      <c r="AR28" s="261"/>
      <c r="AS28" s="262"/>
      <c r="AT28" s="38"/>
      <c r="AU28" s="43"/>
      <c r="AV28" s="44">
        <f t="shared" si="1"/>
      </c>
      <c r="AW28" s="33"/>
      <c r="AZ28" s="41"/>
      <c r="BA28" s="41"/>
      <c r="BG28" s="60"/>
      <c r="BH28" s="60"/>
      <c r="BI28" s="33"/>
      <c r="BJ28" s="33"/>
      <c r="BN28" s="33"/>
      <c r="BO28" s="15"/>
      <c r="BP28" s="16"/>
      <c r="BQ28" s="17"/>
      <c r="BR28" s="18"/>
      <c r="BS28" s="18"/>
      <c r="BT28" s="18"/>
      <c r="BU28" s="18"/>
      <c r="BV28" s="18"/>
      <c r="BW28" s="18"/>
      <c r="BX28" s="18"/>
      <c r="BY28" s="18"/>
      <c r="BZ28" s="18"/>
      <c r="CA28" s="18"/>
      <c r="CB28" s="18"/>
      <c r="CC28" s="19"/>
      <c r="CD28" s="12"/>
      <c r="CE28" s="12">
        <f t="shared" si="0"/>
      </c>
    </row>
    <row r="29" spans="4:83" ht="13.5">
      <c r="D29" s="41">
        <v>24</v>
      </c>
      <c r="E29" s="42" t="s">
        <v>58</v>
      </c>
      <c r="F29" s="42" t="s">
        <v>98</v>
      </c>
      <c r="G29" s="60" t="s">
        <v>96</v>
      </c>
      <c r="H29" s="60" t="s">
        <v>96</v>
      </c>
      <c r="I29" s="60" t="s">
        <v>96</v>
      </c>
      <c r="J29" s="60"/>
      <c r="K29" s="60"/>
      <c r="L29" s="60"/>
      <c r="S29" s="315" t="s">
        <v>100</v>
      </c>
      <c r="T29" s="242"/>
      <c r="U29" s="316"/>
      <c r="V29" s="181" t="s">
        <v>101</v>
      </c>
      <c r="W29" s="62"/>
      <c r="X29" s="63"/>
      <c r="Y29" s="181" t="s">
        <v>102</v>
      </c>
      <c r="Z29" s="62"/>
      <c r="AA29" s="63"/>
      <c r="AB29" s="317" t="s">
        <v>103</v>
      </c>
      <c r="AC29" s="306"/>
      <c r="AD29" s="62"/>
      <c r="AE29" s="63"/>
      <c r="AF29" s="181" t="s">
        <v>90</v>
      </c>
      <c r="AG29" s="62"/>
      <c r="AH29" s="318"/>
      <c r="AI29" s="319"/>
      <c r="AJ29" s="64" t="s">
        <v>104</v>
      </c>
      <c r="AK29" s="62"/>
      <c r="AL29" s="65"/>
      <c r="AM29" s="260"/>
      <c r="AN29" s="261"/>
      <c r="AO29" s="261"/>
      <c r="AP29" s="261"/>
      <c r="AQ29" s="261"/>
      <c r="AR29" s="261"/>
      <c r="AS29" s="262"/>
      <c r="AT29" s="38"/>
      <c r="AU29" s="43"/>
      <c r="AV29" s="44">
        <f t="shared" si="1"/>
      </c>
      <c r="AW29" s="33"/>
      <c r="AZ29" s="41"/>
      <c r="BA29" s="41"/>
      <c r="BG29" s="60"/>
      <c r="BH29" s="60"/>
      <c r="BI29" s="33"/>
      <c r="BJ29" s="33"/>
      <c r="BN29" s="33"/>
      <c r="BO29" s="15"/>
      <c r="BP29" s="16"/>
      <c r="BQ29" s="17"/>
      <c r="BR29" s="18"/>
      <c r="BS29" s="18"/>
      <c r="BT29" s="18"/>
      <c r="BU29" s="18"/>
      <c r="BV29" s="18"/>
      <c r="BW29" s="18"/>
      <c r="BX29" s="18"/>
      <c r="BY29" s="18"/>
      <c r="BZ29" s="18"/>
      <c r="CA29" s="18"/>
      <c r="CB29" s="18"/>
      <c r="CC29" s="19"/>
      <c r="CD29" s="12"/>
      <c r="CE29" s="12">
        <f t="shared" si="0"/>
      </c>
    </row>
    <row r="30" spans="4:83" ht="13.5" customHeight="1">
      <c r="D30" s="41">
        <v>25</v>
      </c>
      <c r="E30" s="42" t="s">
        <v>62</v>
      </c>
      <c r="F30" s="42" t="s">
        <v>99</v>
      </c>
      <c r="G30" s="60" t="s">
        <v>96</v>
      </c>
      <c r="H30" s="60" t="s">
        <v>96</v>
      </c>
      <c r="I30" s="60" t="s">
        <v>96</v>
      </c>
      <c r="J30" s="60"/>
      <c r="K30" s="60"/>
      <c r="L30" s="60"/>
      <c r="S30" s="339" t="s">
        <v>105</v>
      </c>
      <c r="T30" s="209"/>
      <c r="U30" s="209"/>
      <c r="V30" s="210"/>
      <c r="W30" s="320" t="s">
        <v>106</v>
      </c>
      <c r="X30" s="340"/>
      <c r="Y30" s="340"/>
      <c r="Z30" s="322"/>
      <c r="AA30" s="320" t="s">
        <v>107</v>
      </c>
      <c r="AB30" s="321"/>
      <c r="AC30" s="322"/>
      <c r="AD30" s="323" t="s">
        <v>108</v>
      </c>
      <c r="AE30" s="323"/>
      <c r="AF30" s="323" t="s">
        <v>20</v>
      </c>
      <c r="AG30" s="324"/>
      <c r="AH30" s="324"/>
      <c r="AI30" s="325" t="s">
        <v>21</v>
      </c>
      <c r="AJ30" s="326"/>
      <c r="AK30" s="326"/>
      <c r="AL30" s="327"/>
      <c r="AM30" s="260"/>
      <c r="AN30" s="261"/>
      <c r="AO30" s="261"/>
      <c r="AP30" s="261"/>
      <c r="AQ30" s="261"/>
      <c r="AR30" s="261"/>
      <c r="AS30" s="262"/>
      <c r="AT30" s="38"/>
      <c r="AU30" s="43"/>
      <c r="AV30" s="44">
        <f t="shared" si="1"/>
      </c>
      <c r="AW30" s="33"/>
      <c r="AZ30" s="41"/>
      <c r="BA30" s="41"/>
      <c r="BG30" s="60"/>
      <c r="BH30" s="60"/>
      <c r="BI30" s="33"/>
      <c r="BJ30" s="33"/>
      <c r="BN30" s="33"/>
      <c r="BO30" s="15"/>
      <c r="BP30" s="16"/>
      <c r="BQ30" s="17"/>
      <c r="BR30" s="18"/>
      <c r="BS30" s="18"/>
      <c r="BT30" s="18"/>
      <c r="BU30" s="18"/>
      <c r="BV30" s="18"/>
      <c r="BW30" s="18"/>
      <c r="BX30" s="18"/>
      <c r="BY30" s="18"/>
      <c r="BZ30" s="18"/>
      <c r="CA30" s="18"/>
      <c r="CB30" s="18"/>
      <c r="CC30" s="19"/>
      <c r="CD30" s="12"/>
      <c r="CE30" s="12">
        <f t="shared" si="0"/>
      </c>
    </row>
    <row r="31" spans="4:83" ht="13.5">
      <c r="D31" s="41">
        <v>26</v>
      </c>
      <c r="E31" s="42" t="s">
        <v>62</v>
      </c>
      <c r="F31" s="42" t="s">
        <v>46</v>
      </c>
      <c r="G31" s="60" t="s">
        <v>96</v>
      </c>
      <c r="H31" s="60" t="s">
        <v>96</v>
      </c>
      <c r="I31" s="60" t="s">
        <v>96</v>
      </c>
      <c r="J31" s="60"/>
      <c r="K31" s="60"/>
      <c r="L31" s="60"/>
      <c r="S31" s="328"/>
      <c r="T31" s="329"/>
      <c r="U31" s="329"/>
      <c r="V31" s="330"/>
      <c r="W31" s="331"/>
      <c r="X31" s="332"/>
      <c r="Y31" s="332"/>
      <c r="Z31" s="333"/>
      <c r="AA31" s="331"/>
      <c r="AB31" s="334"/>
      <c r="AC31" s="333"/>
      <c r="AD31" s="335"/>
      <c r="AE31" s="335"/>
      <c r="AF31" s="336"/>
      <c r="AG31" s="337"/>
      <c r="AH31" s="337"/>
      <c r="AI31" s="338"/>
      <c r="AJ31" s="242"/>
      <c r="AK31" s="242"/>
      <c r="AL31" s="243"/>
      <c r="AM31" s="260"/>
      <c r="AN31" s="261"/>
      <c r="AO31" s="261"/>
      <c r="AP31" s="261"/>
      <c r="AQ31" s="261"/>
      <c r="AR31" s="261"/>
      <c r="AS31" s="262"/>
      <c r="AT31" s="38"/>
      <c r="AU31" s="43"/>
      <c r="AV31" s="44">
        <f t="shared" si="1"/>
      </c>
      <c r="AW31" s="33"/>
      <c r="AZ31" s="41"/>
      <c r="BA31" s="41"/>
      <c r="BG31" s="60"/>
      <c r="BH31" s="60"/>
      <c r="BI31" s="33"/>
      <c r="BJ31" s="33"/>
      <c r="BN31" s="33"/>
      <c r="BO31" s="15"/>
      <c r="BP31" s="16"/>
      <c r="BQ31" s="17"/>
      <c r="BR31" s="18"/>
      <c r="BS31" s="18"/>
      <c r="BT31" s="18"/>
      <c r="BU31" s="18"/>
      <c r="BV31" s="18"/>
      <c r="BW31" s="18"/>
      <c r="BX31" s="18"/>
      <c r="BY31" s="18"/>
      <c r="BZ31" s="18"/>
      <c r="CA31" s="18"/>
      <c r="CB31" s="18"/>
      <c r="CC31" s="19"/>
      <c r="CD31" s="12"/>
      <c r="CE31" s="12">
        <f t="shared" si="0"/>
      </c>
    </row>
    <row r="32" spans="4:83" ht="17.25">
      <c r="D32" s="41">
        <v>27</v>
      </c>
      <c r="E32" s="42" t="s">
        <v>66</v>
      </c>
      <c r="F32" s="42" t="s">
        <v>109</v>
      </c>
      <c r="G32" s="60" t="s">
        <v>96</v>
      </c>
      <c r="H32" s="60"/>
      <c r="I32" s="60" t="s">
        <v>96</v>
      </c>
      <c r="J32" s="60" t="s">
        <v>96</v>
      </c>
      <c r="K32" s="60"/>
      <c r="L32" s="60"/>
      <c r="S32" s="341" t="s">
        <v>193</v>
      </c>
      <c r="T32" s="342"/>
      <c r="U32" s="343"/>
      <c r="V32" s="344"/>
      <c r="W32" s="204"/>
      <c r="X32" s="204"/>
      <c r="Y32" s="204"/>
      <c r="Z32" s="204"/>
      <c r="AA32" s="204"/>
      <c r="AB32" s="204"/>
      <c r="AC32" s="204"/>
      <c r="AD32" s="204"/>
      <c r="AE32" s="205"/>
      <c r="AF32" s="67" t="s">
        <v>114</v>
      </c>
      <c r="AG32" s="68"/>
      <c r="AH32" s="345" t="s">
        <v>115</v>
      </c>
      <c r="AI32" s="346"/>
      <c r="AJ32" s="347"/>
      <c r="AK32" s="348" t="s">
        <v>116</v>
      </c>
      <c r="AL32" s="347"/>
      <c r="AM32" s="260"/>
      <c r="AN32" s="261"/>
      <c r="AO32" s="261"/>
      <c r="AP32" s="261"/>
      <c r="AQ32" s="261"/>
      <c r="AR32" s="261"/>
      <c r="AS32" s="262"/>
      <c r="AT32" s="38"/>
      <c r="AU32" s="43"/>
      <c r="AV32" s="44">
        <f t="shared" si="1"/>
      </c>
      <c r="AW32" s="33"/>
      <c r="AZ32" s="41"/>
      <c r="BA32" s="41"/>
      <c r="BG32" s="60"/>
      <c r="BH32" s="60"/>
      <c r="BI32" s="33"/>
      <c r="BJ32" s="33"/>
      <c r="BN32" s="33"/>
      <c r="BO32" s="15"/>
      <c r="BP32" s="16"/>
      <c r="BQ32" s="17"/>
      <c r="BR32" s="18"/>
      <c r="BS32" s="18"/>
      <c r="BT32" s="18"/>
      <c r="BU32" s="18"/>
      <c r="BV32" s="18"/>
      <c r="BW32" s="18"/>
      <c r="BX32" s="18"/>
      <c r="BY32" s="18"/>
      <c r="BZ32" s="18"/>
      <c r="CA32" s="18"/>
      <c r="CB32" s="18"/>
      <c r="CC32" s="19"/>
      <c r="CD32" s="12"/>
      <c r="CE32" s="12">
        <f t="shared" si="0"/>
      </c>
    </row>
    <row r="33" spans="4:83" ht="13.5">
      <c r="D33" s="41">
        <v>28</v>
      </c>
      <c r="E33" s="42" t="s">
        <v>66</v>
      </c>
      <c r="F33" s="42" t="s">
        <v>109</v>
      </c>
      <c r="G33" s="60" t="s">
        <v>96</v>
      </c>
      <c r="H33" s="60" t="s">
        <v>96</v>
      </c>
      <c r="I33" s="60" t="s">
        <v>96</v>
      </c>
      <c r="J33" s="60" t="s">
        <v>96</v>
      </c>
      <c r="K33" s="60"/>
      <c r="L33" s="60"/>
      <c r="S33" s="349" t="s">
        <v>194</v>
      </c>
      <c r="T33" s="350"/>
      <c r="U33" s="350"/>
      <c r="V33" s="350"/>
      <c r="W33" s="170" t="s">
        <v>57</v>
      </c>
      <c r="X33" s="341" t="s">
        <v>111</v>
      </c>
      <c r="Y33" s="204"/>
      <c r="Z33" s="204"/>
      <c r="AA33" s="342" t="s">
        <v>112</v>
      </c>
      <c r="AB33" s="342"/>
      <c r="AC33" s="342" t="s">
        <v>113</v>
      </c>
      <c r="AD33" s="342"/>
      <c r="AE33" s="66" t="s">
        <v>57</v>
      </c>
      <c r="AF33" s="71" t="s">
        <v>118</v>
      </c>
      <c r="AG33" s="72"/>
      <c r="AH33" s="351"/>
      <c r="AI33" s="206"/>
      <c r="AJ33" s="207"/>
      <c r="AK33" s="352"/>
      <c r="AL33" s="207"/>
      <c r="AM33" s="260"/>
      <c r="AN33" s="261"/>
      <c r="AO33" s="261"/>
      <c r="AP33" s="261"/>
      <c r="AQ33" s="261"/>
      <c r="AR33" s="261"/>
      <c r="AS33" s="262"/>
      <c r="AT33" s="38"/>
      <c r="AU33" s="43"/>
      <c r="AV33" s="44">
        <f t="shared" si="1"/>
      </c>
      <c r="AW33" s="33"/>
      <c r="AZ33" s="41"/>
      <c r="BA33" s="41"/>
      <c r="BG33" s="60"/>
      <c r="BH33" s="60"/>
      <c r="BI33" s="33"/>
      <c r="BJ33" s="33"/>
      <c r="BN33" s="33"/>
      <c r="BO33" s="15"/>
      <c r="BP33" s="16"/>
      <c r="BQ33" s="17"/>
      <c r="BR33" s="18"/>
      <c r="BS33" s="18"/>
      <c r="BT33" s="18"/>
      <c r="BU33" s="18"/>
      <c r="BV33" s="18"/>
      <c r="BW33" s="18"/>
      <c r="BX33" s="18"/>
      <c r="BY33" s="18"/>
      <c r="BZ33" s="18"/>
      <c r="CA33" s="18"/>
      <c r="CB33" s="18"/>
      <c r="CC33" s="19"/>
      <c r="CD33" s="12"/>
      <c r="CE33" s="12">
        <f t="shared" si="0"/>
      </c>
    </row>
    <row r="34" spans="4:83" ht="13.5">
      <c r="D34" s="41">
        <v>29</v>
      </c>
      <c r="E34" s="42" t="s">
        <v>71</v>
      </c>
      <c r="F34" s="42" t="s">
        <v>50</v>
      </c>
      <c r="G34" s="60" t="s">
        <v>96</v>
      </c>
      <c r="H34" s="60" t="s">
        <v>96</v>
      </c>
      <c r="I34" s="60" t="s">
        <v>96</v>
      </c>
      <c r="J34" s="60" t="s">
        <v>96</v>
      </c>
      <c r="K34" s="60"/>
      <c r="L34" s="60"/>
      <c r="S34" s="353" t="s">
        <v>110</v>
      </c>
      <c r="T34" s="354"/>
      <c r="U34" s="355"/>
      <c r="V34" s="356"/>
      <c r="W34" s="69"/>
      <c r="X34" s="357"/>
      <c r="Y34" s="214"/>
      <c r="Z34" s="214"/>
      <c r="AA34" s="358"/>
      <c r="AB34" s="358"/>
      <c r="AC34" s="358"/>
      <c r="AD34" s="358"/>
      <c r="AE34" s="70"/>
      <c r="AF34" s="359" t="s">
        <v>18</v>
      </c>
      <c r="AG34" s="360"/>
      <c r="AH34" s="361"/>
      <c r="AI34" s="362"/>
      <c r="AJ34" s="363"/>
      <c r="AK34" s="364"/>
      <c r="AL34" s="363"/>
      <c r="AM34" s="260"/>
      <c r="AN34" s="261"/>
      <c r="AO34" s="261"/>
      <c r="AP34" s="261"/>
      <c r="AQ34" s="261"/>
      <c r="AR34" s="261"/>
      <c r="AS34" s="262"/>
      <c r="AT34" s="38"/>
      <c r="AU34" s="43"/>
      <c r="AV34" s="44">
        <f t="shared" si="1"/>
      </c>
      <c r="AW34" s="33"/>
      <c r="AZ34" s="41"/>
      <c r="BA34" s="41"/>
      <c r="BG34" s="60"/>
      <c r="BH34" s="60"/>
      <c r="BI34" s="33"/>
      <c r="BJ34" s="33"/>
      <c r="BN34" s="33"/>
      <c r="BO34" s="15"/>
      <c r="BP34" s="16"/>
      <c r="BQ34" s="17"/>
      <c r="BR34" s="18"/>
      <c r="BS34" s="18"/>
      <c r="BT34" s="18"/>
      <c r="BU34" s="18"/>
      <c r="BV34" s="18"/>
      <c r="BW34" s="18"/>
      <c r="BX34" s="18"/>
      <c r="BY34" s="18"/>
      <c r="BZ34" s="18"/>
      <c r="CA34" s="18"/>
      <c r="CB34" s="18"/>
      <c r="CC34" s="19"/>
      <c r="CD34" s="12"/>
      <c r="CE34" s="12">
        <f t="shared" si="0"/>
      </c>
    </row>
    <row r="35" spans="4:83" ht="13.5">
      <c r="D35" s="41">
        <v>30</v>
      </c>
      <c r="E35" s="42" t="s">
        <v>71</v>
      </c>
      <c r="F35" s="42" t="s">
        <v>50</v>
      </c>
      <c r="G35" s="60" t="s">
        <v>96</v>
      </c>
      <c r="H35" s="60" t="s">
        <v>96</v>
      </c>
      <c r="I35" s="60" t="s">
        <v>96</v>
      </c>
      <c r="J35" s="60" t="s">
        <v>96</v>
      </c>
      <c r="K35" s="60"/>
      <c r="L35" s="60"/>
      <c r="S35" s="357"/>
      <c r="T35" s="365"/>
      <c r="U35" s="365"/>
      <c r="V35" s="366"/>
      <c r="W35" s="73"/>
      <c r="X35" s="367"/>
      <c r="Y35" s="261"/>
      <c r="Z35" s="261"/>
      <c r="AA35" s="368"/>
      <c r="AB35" s="368"/>
      <c r="AC35" s="368"/>
      <c r="AD35" s="368"/>
      <c r="AE35" s="16"/>
      <c r="AF35" s="359" t="s">
        <v>119</v>
      </c>
      <c r="AG35" s="360"/>
      <c r="AH35" s="369"/>
      <c r="AI35" s="369"/>
      <c r="AJ35" s="370"/>
      <c r="AK35" s="364"/>
      <c r="AL35" s="363"/>
      <c r="AM35" s="260"/>
      <c r="AN35" s="261"/>
      <c r="AO35" s="261"/>
      <c r="AP35" s="261"/>
      <c r="AQ35" s="261"/>
      <c r="AR35" s="261"/>
      <c r="AS35" s="262"/>
      <c r="AT35" s="38"/>
      <c r="AU35" s="43"/>
      <c r="AV35" s="44">
        <f t="shared" si="1"/>
      </c>
      <c r="AW35" s="33"/>
      <c r="AZ35" s="41"/>
      <c r="BA35" s="41"/>
      <c r="BG35" s="60"/>
      <c r="BH35" s="60"/>
      <c r="BI35" s="33"/>
      <c r="BJ35" s="33"/>
      <c r="BN35" s="33"/>
      <c r="BO35" s="15"/>
      <c r="BP35" s="16"/>
      <c r="BQ35" s="17"/>
      <c r="BR35" s="18"/>
      <c r="BS35" s="18"/>
      <c r="BT35" s="18"/>
      <c r="BU35" s="18"/>
      <c r="BV35" s="18"/>
      <c r="BW35" s="18"/>
      <c r="BX35" s="18"/>
      <c r="BY35" s="18"/>
      <c r="BZ35" s="18"/>
      <c r="CA35" s="18"/>
      <c r="CB35" s="18"/>
      <c r="CC35" s="19"/>
      <c r="CD35" s="12"/>
      <c r="CE35" s="12">
        <f t="shared" si="0"/>
      </c>
    </row>
    <row r="36" spans="7:83" ht="13.5">
      <c r="G36" s="237" t="s">
        <v>120</v>
      </c>
      <c r="H36" s="237"/>
      <c r="I36" s="237"/>
      <c r="J36" s="237"/>
      <c r="K36" s="4"/>
      <c r="L36" s="4"/>
      <c r="M36" t="s">
        <v>121</v>
      </c>
      <c r="S36" s="367"/>
      <c r="T36" s="371"/>
      <c r="U36" s="371"/>
      <c r="V36" s="372"/>
      <c r="W36" s="74"/>
      <c r="X36" s="367"/>
      <c r="Y36" s="261"/>
      <c r="Z36" s="261"/>
      <c r="AA36" s="368"/>
      <c r="AB36" s="368"/>
      <c r="AC36" s="368"/>
      <c r="AD36" s="368"/>
      <c r="AE36" s="16">
        <f>IF(AND(AA36="",AC36=""),"",COUNTIF(AA36:AD36,"母語並")*3+COUNTIF(AA36:AD36,"片言")*2+COUNTIF(AA36:AD36,"なまり")*1)</f>
      </c>
      <c r="AF36" s="359"/>
      <c r="AG36" s="360"/>
      <c r="AH36" s="373"/>
      <c r="AI36" s="373"/>
      <c r="AJ36" s="374"/>
      <c r="AK36" s="375"/>
      <c r="AL36" s="374"/>
      <c r="AM36" s="260"/>
      <c r="AN36" s="261"/>
      <c r="AO36" s="261"/>
      <c r="AP36" s="261"/>
      <c r="AQ36" s="261"/>
      <c r="AR36" s="261"/>
      <c r="AS36" s="262"/>
      <c r="AT36" s="38"/>
      <c r="AU36" s="43"/>
      <c r="AV36" s="44">
        <f t="shared" si="1"/>
      </c>
      <c r="AW36" s="33"/>
      <c r="BG36" s="4"/>
      <c r="BH36" s="4"/>
      <c r="BI36" s="33"/>
      <c r="BJ36" s="33"/>
      <c r="BN36" s="33"/>
      <c r="BO36" s="75"/>
      <c r="BP36" s="76"/>
      <c r="BQ36" s="77"/>
      <c r="BR36" s="61"/>
      <c r="BS36" s="61"/>
      <c r="BT36" s="61"/>
      <c r="BU36" s="61"/>
      <c r="BV36" s="61"/>
      <c r="BW36" s="61"/>
      <c r="BX36" s="61"/>
      <c r="BY36" s="61"/>
      <c r="BZ36" s="61"/>
      <c r="CA36" s="61"/>
      <c r="CB36" s="61"/>
      <c r="CC36" s="78"/>
      <c r="CD36" s="12"/>
      <c r="CE36" s="12">
        <f t="shared" si="0"/>
      </c>
    </row>
    <row r="37" spans="2:83" ht="13.5" customHeight="1">
      <c r="B37" s="376" t="s">
        <v>195</v>
      </c>
      <c r="C37" s="376" t="s">
        <v>211</v>
      </c>
      <c r="D37" s="378" t="s">
        <v>196</v>
      </c>
      <c r="E37" s="378" t="s">
        <v>122</v>
      </c>
      <c r="F37" s="380" t="s">
        <v>123</v>
      </c>
      <c r="G37" s="382" t="s">
        <v>124</v>
      </c>
      <c r="H37" s="382"/>
      <c r="I37" s="383" t="s">
        <v>197</v>
      </c>
      <c r="J37" s="383" t="s">
        <v>198</v>
      </c>
      <c r="K37" s="385" t="s">
        <v>199</v>
      </c>
      <c r="L37" s="385" t="s">
        <v>200</v>
      </c>
      <c r="M37" s="383" t="s">
        <v>129</v>
      </c>
      <c r="N37" s="383" t="s">
        <v>130</v>
      </c>
      <c r="O37" s="383" t="s">
        <v>125</v>
      </c>
      <c r="P37" s="383" t="s">
        <v>126</v>
      </c>
      <c r="Q37" s="383" t="s">
        <v>127</v>
      </c>
      <c r="R37" s="4"/>
      <c r="S37" s="387"/>
      <c r="T37" s="388"/>
      <c r="U37" s="388"/>
      <c r="V37" s="389"/>
      <c r="W37" s="171"/>
      <c r="X37" s="387"/>
      <c r="Y37" s="242"/>
      <c r="Z37" s="242"/>
      <c r="AA37" s="390"/>
      <c r="AB37" s="390"/>
      <c r="AC37" s="390"/>
      <c r="AD37" s="390"/>
      <c r="AE37" s="76">
        <f>IF(AND(AA37="",AC37=""),"",COUNTIF(AA37:AD37,"母語並")*3+COUNTIF(AA37:AD37,"片言")*2+COUNTIF(AA37:AD37,"なまり")*1)</f>
      </c>
      <c r="AF37" s="79" t="s">
        <v>128</v>
      </c>
      <c r="AG37" s="80"/>
      <c r="AH37" s="391"/>
      <c r="AI37" s="392"/>
      <c r="AJ37" s="347"/>
      <c r="AK37" s="398"/>
      <c r="AL37" s="399"/>
      <c r="AM37" s="260"/>
      <c r="AN37" s="261"/>
      <c r="AO37" s="261"/>
      <c r="AP37" s="261"/>
      <c r="AQ37" s="261"/>
      <c r="AR37" s="261"/>
      <c r="AS37" s="262"/>
      <c r="AT37" s="38"/>
      <c r="AU37" s="43"/>
      <c r="AV37" s="44">
        <f t="shared" si="1"/>
      </c>
      <c r="AW37" s="33"/>
      <c r="AX37" s="376" t="s">
        <v>195</v>
      </c>
      <c r="AY37" s="376" t="s">
        <v>211</v>
      </c>
      <c r="AZ37" s="378" t="s">
        <v>196</v>
      </c>
      <c r="BA37" s="378" t="s">
        <v>122</v>
      </c>
      <c r="BB37" s="380" t="s">
        <v>123</v>
      </c>
      <c r="BC37" s="382" t="s">
        <v>124</v>
      </c>
      <c r="BD37" s="382"/>
      <c r="BE37" s="383" t="s">
        <v>197</v>
      </c>
      <c r="BF37" s="383" t="s">
        <v>198</v>
      </c>
      <c r="BG37" s="385" t="s">
        <v>199</v>
      </c>
      <c r="BH37" s="385" t="s">
        <v>200</v>
      </c>
      <c r="BI37" s="383" t="s">
        <v>129</v>
      </c>
      <c r="BJ37" s="383" t="s">
        <v>130</v>
      </c>
      <c r="BK37" s="383" t="s">
        <v>125</v>
      </c>
      <c r="BL37" s="383" t="s">
        <v>126</v>
      </c>
      <c r="BM37" s="383" t="s">
        <v>127</v>
      </c>
      <c r="BN37" s="33"/>
      <c r="BO37" s="400" t="s">
        <v>131</v>
      </c>
      <c r="BP37" s="401"/>
      <c r="BQ37" s="401"/>
      <c r="BR37" s="402"/>
      <c r="BS37" s="8" t="s">
        <v>132</v>
      </c>
      <c r="BT37" s="8" t="s">
        <v>133</v>
      </c>
      <c r="BU37" s="8" t="s">
        <v>134</v>
      </c>
      <c r="BV37" s="400" t="s">
        <v>135</v>
      </c>
      <c r="BW37" s="402"/>
      <c r="BX37" s="8" t="s">
        <v>136</v>
      </c>
      <c r="BY37" s="8" t="s">
        <v>137</v>
      </c>
      <c r="BZ37" s="8" t="s">
        <v>138</v>
      </c>
      <c r="CA37" s="8" t="s">
        <v>139</v>
      </c>
      <c r="CB37" s="8" t="s">
        <v>140</v>
      </c>
      <c r="CC37" s="8" t="s">
        <v>141</v>
      </c>
      <c r="CD37" s="8" t="s">
        <v>142</v>
      </c>
      <c r="CE37" s="178" t="s">
        <v>143</v>
      </c>
    </row>
    <row r="38" spans="2:83" ht="13.5" customHeight="1">
      <c r="B38" s="377"/>
      <c r="C38" s="377"/>
      <c r="D38" s="379"/>
      <c r="E38" s="379"/>
      <c r="F38" s="381"/>
      <c r="G38" s="83" t="s">
        <v>144</v>
      </c>
      <c r="H38" s="83" t="s">
        <v>145</v>
      </c>
      <c r="I38" s="384"/>
      <c r="J38" s="384"/>
      <c r="K38" s="386"/>
      <c r="L38" s="386"/>
      <c r="M38" s="384"/>
      <c r="N38" s="384"/>
      <c r="O38" s="384"/>
      <c r="P38" s="384"/>
      <c r="Q38" s="384"/>
      <c r="R38" s="4"/>
      <c r="S38" s="177" t="s">
        <v>146</v>
      </c>
      <c r="T38" s="84" t="s">
        <v>119</v>
      </c>
      <c r="U38" s="84"/>
      <c r="V38" s="84"/>
      <c r="W38" s="84"/>
      <c r="X38" s="84"/>
      <c r="Y38" s="393" t="s">
        <v>147</v>
      </c>
      <c r="Z38" s="210"/>
      <c r="AA38" s="85" t="s">
        <v>148</v>
      </c>
      <c r="AB38" s="394" t="s">
        <v>117</v>
      </c>
      <c r="AC38" s="395"/>
      <c r="AD38" s="178" t="s">
        <v>5</v>
      </c>
      <c r="AE38" s="396" t="s">
        <v>7</v>
      </c>
      <c r="AF38" s="397"/>
      <c r="AG38" s="86" t="s">
        <v>57</v>
      </c>
      <c r="AH38" s="177" t="s">
        <v>146</v>
      </c>
      <c r="AI38" s="84" t="s">
        <v>119</v>
      </c>
      <c r="AJ38" s="84"/>
      <c r="AK38" s="84"/>
      <c r="AL38" s="84"/>
      <c r="AM38" s="84"/>
      <c r="AN38" s="393" t="s">
        <v>147</v>
      </c>
      <c r="AO38" s="210"/>
      <c r="AP38" s="85" t="s">
        <v>148</v>
      </c>
      <c r="AQ38" s="394" t="s">
        <v>117</v>
      </c>
      <c r="AR38" s="395"/>
      <c r="AS38" s="178" t="s">
        <v>5</v>
      </c>
      <c r="AT38" s="396" t="s">
        <v>7</v>
      </c>
      <c r="AU38" s="347"/>
      <c r="AV38" s="86" t="s">
        <v>57</v>
      </c>
      <c r="AW38" s="33"/>
      <c r="AX38" s="377"/>
      <c r="AY38" s="377"/>
      <c r="AZ38" s="379"/>
      <c r="BA38" s="379"/>
      <c r="BB38" s="381"/>
      <c r="BC38" s="83" t="s">
        <v>144</v>
      </c>
      <c r="BD38" s="83" t="s">
        <v>145</v>
      </c>
      <c r="BE38" s="384"/>
      <c r="BF38" s="384"/>
      <c r="BG38" s="386"/>
      <c r="BH38" s="386"/>
      <c r="BI38" s="384"/>
      <c r="BJ38" s="384"/>
      <c r="BK38" s="384"/>
      <c r="BL38" s="384"/>
      <c r="BM38" s="384"/>
      <c r="BN38" s="33"/>
      <c r="BO38" s="87"/>
      <c r="BP38" s="88"/>
      <c r="BQ38" s="88"/>
      <c r="BR38" s="70"/>
      <c r="BS38" s="89"/>
      <c r="BT38" s="89"/>
      <c r="BU38" s="89"/>
      <c r="BV38" s="403"/>
      <c r="BW38" s="219"/>
      <c r="BX38" s="89"/>
      <c r="BY38" s="89"/>
      <c r="BZ38" s="89"/>
      <c r="CA38" s="89"/>
      <c r="CB38" s="89"/>
      <c r="CC38" s="89"/>
      <c r="CD38" s="89"/>
      <c r="CE38" s="90"/>
    </row>
    <row r="39" spans="2:83" ht="13.5">
      <c r="B39" s="25">
        <f aca="true" t="shared" si="2" ref="B39:B63">SUBSTITUTE(SUBSTITUTE(SUBSTITUTE(SUBSTITUTE(SUBSTITUTE(TRIM(ASC(T39)),"&lt;",""),"&gt;",""),"【",""),"】",""),"･","")</f>
      </c>
      <c r="C39" s="25">
        <f>SUBSTITUTE(SUBSTITUTE(B39,"〈",""),"〉","")</f>
      </c>
      <c r="D39" s="91">
        <f>LEFT(C39,IF(ISERROR(SEARCH(" ",C39))=TRUE,LEN(C39),SEARCH(" ",C39)-1))</f>
      </c>
      <c r="E39" s="172">
        <f>LEFT(D39,3)</f>
      </c>
      <c r="F39" s="92">
        <f aca="true" t="shared" si="3" ref="F39:F63">AD39</f>
      </c>
      <c r="G39" s="92">
        <f aca="true" t="shared" si="4" ref="G39:G63">IF(ISERROR(SEARCH(" ",ASC(Y39)))=TRUE,LEN(Y39),LEN(Y39)-SEARCH(" ",ASC(Y39)))</f>
        <v>0</v>
      </c>
      <c r="H39" s="92">
        <f>IF(ISERROR(SEARCH("-",ASC(Y39))+1)=TRUE,IF(ISERROR(SEARCH("+",ASC(Y39))+1)=TRUE,LEN(ASC(Y39)),LEN(ASC(Y39))-SEARCH("+",ASC(Y39))+1),LEN(ASC(Y39))-SEARCH("-",ASC(Y39))+1)</f>
        <v>0</v>
      </c>
      <c r="I39" s="92">
        <f>IF(H39=LEN(Y39),ASC(RIGHT(Y39,G39)),ASC(LEFT(RIGHT(Y39,G39),LEN(RIGHT(Y39,G39))-H39)))</f>
      </c>
      <c r="J39" s="93">
        <f aca="true" t="shared" si="5" ref="J39:J63">IF(LEN(Y39)=H39,0,RIGHT(Y39,H39))</f>
        <v>0</v>
      </c>
      <c r="K39" s="93" t="str">
        <f>IF(OR(AB39="",AA39="",Y39=""),"ー",IF(ISERROR(VLOOKUP(I39,D$39:F$63,3,FALSE))=TRUE,IF(ISERROR(VLOOKUP(I39,AZ$39:BB$63,3,FALSE)=TRUE),"E",VLOOKUP(I39,AZ$39:BB$63,3,FALSE)+J39),VLOOKUP(I39,D$39:F$63,3,FALSE)+J39))</f>
        <v>ー</v>
      </c>
      <c r="L39" s="93" t="str">
        <f>IF(OR(AB39="",AA39="",Y39=""),"ー",IF(ISERROR(VLOOKUP(LEFT(I39,3),E$39:F$63,2,FALSE))=TRUE,IF(ISERROR(VLOOKUP(LEFT(I39,3),BA$39:BB$63,2,FALSE)=TRUE),"E",VLOOKUP(LEFT(I39,3),BA$39:BB$63,2,FALSE)+J39),VLOOKUP(LEFT(I39,3),E$39:F$63,2,FALSE)+J39))</f>
        <v>ー</v>
      </c>
      <c r="M39" s="92" t="str">
        <f>IF(OR(K39="E",K39="ー"),IF(L39="E","E",L39),K39)</f>
        <v>ー</v>
      </c>
      <c r="N39" s="94" t="str">
        <f aca="true" t="shared" si="6" ref="N39:N63">IF(LEFT(Y39,2)="体力",$V$7,IF(LEFT(Y39,2)="敏捷",$V$9,IF(LEFT(Y39,2)="知力",$V$11,IF(LEFT(Y39,2)="生命",$V$13,IF(LEFT(Y39,2)="意志",$V$17,IF(LEFT(Y39,2)="知覚",$V$19,"テクニック"))))))</f>
        <v>テクニック</v>
      </c>
      <c r="O39" s="92">
        <f aca="true" t="shared" si="7" ref="O39:O63">IF(AD39="","",IF(AD39&lt;IF(AA39="","",IF(AA39="易",N39,IF(AA39="並",N39-1,IF(AA39="難",N39-2,N39-3)))),"E",IF(AD39-IF(AA39="","",IF(AA39="易",N39,IF(AA39="並",N39-1,IF(AA39="難",N39-2,N39-3))))=0,1,IF(AD39-IF(AA39="","",IF(AA39="易",N39,IF(AA39="並",N39-1,IF(AA39="難",N39-2,N39-3))))=1,2,(AD39-IF(AA39="","",IF(AA39="易",N39,IF(AA39="並",N39-1,IF(AA39="難",N39-2,N39-3)))))*4-4))))</f>
      </c>
      <c r="P39" s="92" t="e">
        <f aca="true" t="shared" si="8" ref="P39:P63">IF(M39="E",0,IF(M39&lt;IF(AA39="","",IF(AA39="易",N39,IF(AA39="並",N39-1,IF(AA39="難",N39-2,N39-3)))),"0",IF(M39-IF(AA39="","",IF(AA39="易",N39,IF(AA39="並",N39-1,IF(AA39="難",N39-2,N39-3))))=0,1,IF(M39-IF(AA39="","",IF(AA39="易",N39,IF(AA39="並",N39-1,IF(AA39="難",N39-2,N39-3))))=1,2,(M39-IF(AA39="","",IF(AA39="易",N39,IF(AA39="並",N39-1,IF(AA39="難",N39-2,N39-3)))))*4-4))))</f>
        <v>#VALUE!</v>
      </c>
      <c r="Q39" s="95">
        <f>IF(AA39="並",AB39,IF(AND(AA39="難",AB39=0),0,IF(AA39="難",AB39+1,"")))</f>
      </c>
      <c r="R39" s="96"/>
      <c r="S39" s="97">
        <v>1</v>
      </c>
      <c r="T39" s="218"/>
      <c r="U39" s="404"/>
      <c r="V39" s="404"/>
      <c r="W39" s="404"/>
      <c r="X39" s="405"/>
      <c r="Y39" s="406"/>
      <c r="Z39" s="407"/>
      <c r="AA39" s="99"/>
      <c r="AB39" s="408"/>
      <c r="AC39" s="207"/>
      <c r="AD39" s="99">
        <f aca="true" t="shared" si="9" ref="AD39:AD62">IF(AB39="","",IF(N39="テクニック",M39+AB39,N39+AB39))</f>
      </c>
      <c r="AE39" s="411"/>
      <c r="AF39" s="412"/>
      <c r="AG39" s="90">
        <f aca="true" t="shared" si="10" ref="AG39:AG62">IF(N39="テクニック",Q39,IF(OR(AD39="",AA39=""),"",O39-IF(ISERROR(P39)=TRUE,0,P39)))</f>
      </c>
      <c r="AH39" s="97">
        <v>25</v>
      </c>
      <c r="AI39" s="218"/>
      <c r="AJ39" s="404"/>
      <c r="AK39" s="404"/>
      <c r="AL39" s="404"/>
      <c r="AM39" s="405"/>
      <c r="AN39" s="406"/>
      <c r="AO39" s="407"/>
      <c r="AP39" s="99"/>
      <c r="AQ39" s="408"/>
      <c r="AR39" s="207"/>
      <c r="AS39" s="99">
        <f>IF(AQ39="","",IF(BJ39="テクニック",BI39+AQ39,BJ39+AQ39))</f>
      </c>
      <c r="AT39" s="411"/>
      <c r="AU39" s="412"/>
      <c r="AV39" s="40">
        <f aca="true" t="shared" si="11" ref="AV39:AV44">IF(BJ39="テクニック",BM39,IF(OR(AS39="",AP39=""),"",BK39-IF(ISERROR(BL39)=TRUE,0,BL39)))</f>
      </c>
      <c r="AW39" s="33"/>
      <c r="AX39" s="182">
        <f>SUBSTITUTE(SUBSTITUTE(SUBSTITUTE(SUBSTITUTE(SUBSTITUTE(TRIM(ASC(AI39)),"&lt;",""),"&gt;",""),"【",""),"】",""),"･","")</f>
      </c>
      <c r="AY39" s="25">
        <f>SUBSTITUTE(SUBSTITUTE(AX39,"〈",""),"〉","")</f>
      </c>
      <c r="AZ39" s="182">
        <f>LEFT(AY39,IF(ISERROR(SEARCH(" ",AY39))=TRUE,LEN(AY39),SEARCH(" ",AY39)-1))</f>
      </c>
      <c r="BA39" s="183">
        <f>LEFT(AZ39,3)</f>
      </c>
      <c r="BB39" s="184">
        <f>AS39</f>
      </c>
      <c r="BC39" s="184">
        <f aca="true" t="shared" si="12" ref="BC39:BC63">IF(ISERROR(SEARCH(" ",ASC(AN39)))=TRUE,LEN(AN39),LEN(AN39)-SEARCH(" ",ASC(AN39)))</f>
        <v>0</v>
      </c>
      <c r="BD39" s="184">
        <f>IF(ISERROR(SEARCH("-",ASC(AN39))+1)=TRUE,IF(ISERROR(SEARCH("+",ASC(AN39))+1)=TRUE,LEN(ASC(AN39)),LEN(ASC(AN39))-SEARCH("+",ASC(AN39))+1),LEN(ASC(AN39))-SEARCH("-",ASC(AN39))+1)</f>
        <v>0</v>
      </c>
      <c r="BE39" s="184">
        <f>IF(BD39=LEN(AN39),ASC(RIGHT(AN39,BC39)),ASC(LEFT(RIGHT(AN39,BC39),LEN(RIGHT(AN39,BC39))-BD39)))</f>
      </c>
      <c r="BF39" s="185">
        <f>IF(LEN(AN39)=BD39,0,RIGHT(AN39,BD39))</f>
        <v>0</v>
      </c>
      <c r="BG39" s="185" t="str">
        <f>IF(OR(AP39="",AQ39="",AN39=""),"ー",IF(ISERROR(VLOOKUP(BE39,AZ39:BB63,3,FALSE))=TRUE,IF(ISERROR(VLOOKUP(BE39,D39:F63,3,FALSE)=TRUE),"E",VLOOKUP(BE39,D39:F63,3,FALSE)+BF39),VLOOKUP(BE39,AZ39:BB63,3,FALSE)+BF39))</f>
        <v>ー</v>
      </c>
      <c r="BH39" s="185" t="str">
        <f>IF(OR(AP39="",AQ39="",AN39=""),"ー",IF(ISERROR(VLOOKUP(LEFT(BE39,3),BA39:BB63,2,FALSE))=TRUE,IF(ISERROR(VLOOKUP(LEFT(BE39,3),E39:F63,2,FALSE)=TRUE),"E",VLOOKUP(LEFT(BE39,3),E39:F63,2,FALSE)+BF39),VLOOKUP(LEFT(BE39,3),BA39:BB63,2,FALSE)+BF39))</f>
        <v>ー</v>
      </c>
      <c r="BI39" s="184" t="str">
        <f>IF(OR(BG39="E",BG39="ー"),IF(BH39="E","E",BH39),BG39)</f>
        <v>ー</v>
      </c>
      <c r="BJ39" s="186" t="str">
        <f aca="true" t="shared" si="13" ref="BJ39:BJ63">IF(LEFT(AN39,2)="体力",$V$7,IF(LEFT(AN39,2)="敏捷",$V$9,IF(LEFT(AN39,2)="知力",$V$11,IF(LEFT(AN39,2)="生命",$V$13,IF(LEFT(AN39,2)="意志",$V$17,IF(LEFT(AN39,2)="知覚",$V$19,"テクニック"))))))</f>
        <v>テクニック</v>
      </c>
      <c r="BK39" s="184">
        <f>IF(AS39="","",IF(AS39&lt;IF(AP39="","",IF(AP39="易",BJ39,IF(AP39="並",BJ39-1,IF(AP39="難",BJ39-2,BJ39-3)))),"E",IF(AS39-IF(AP39="","",IF(AP39="易",BJ39,IF(AP39="並",BJ39-1,IF(AP39="難",BJ39-2,BJ39-3))))=0,1,IF(AS39-IF(AP39="","",IF(AP39="易",BJ39,IF(AP39="並",BJ39-1,IF(AP39="難",BJ39-2,BJ39-3))))=1,2,(AS39-IF(AP39="","",IF(AP39="易",BJ39,IF(AP39="並",BJ39-1,IF(AP39="難",BJ39-2,BJ39-3)))))*4-4))))</f>
      </c>
      <c r="BL39" s="184" t="e">
        <f>IF(BI39="E",0,IF(BI39&lt;IF(AP39="","",IF(AP39="易",BJ39,IF(AP39="並",BJ39-1,IF(AP39="難",BJ39-2,BJ39-3)))),"0",IF(BI39-IF(AP39="","",IF(AP39="易",BJ39,IF(AP39="並",BJ39-1,IF(AP39="難",BJ39-2,BJ39-3))))=0,1,IF(BI39-IF(AP39="","",IF(AP39="易",BJ39,IF(AP39="並",BJ39-1,IF(AP39="難",BJ39-2,BJ39-3))))=1,2,(BI39-IF(AP39="","",IF(AP39="易",BJ39,IF(AP39="並",BJ39-1,IF(AP39="難",BJ39-2,BJ39-3)))))*4-4))))</f>
        <v>#VALUE!</v>
      </c>
      <c r="BM39" s="187">
        <f>IF(AP39="並",AQ39,IF(AND(AP39="難",AQ39=0),0,IF(AP39="難",AQ39+1,"")))</f>
      </c>
      <c r="BN39" s="33"/>
      <c r="BO39" s="15"/>
      <c r="BP39" s="18"/>
      <c r="BQ39" s="18"/>
      <c r="BR39" s="16"/>
      <c r="BS39" s="17"/>
      <c r="BT39" s="17"/>
      <c r="BU39" s="17"/>
      <c r="BV39" s="413"/>
      <c r="BW39" s="262"/>
      <c r="BX39" s="17"/>
      <c r="BY39" s="17"/>
      <c r="BZ39" s="17"/>
      <c r="CA39" s="17"/>
      <c r="CB39" s="17"/>
      <c r="CC39" s="17"/>
      <c r="CD39" s="17"/>
      <c r="CE39" s="17"/>
    </row>
    <row r="40" spans="2:83" ht="13.5">
      <c r="B40" s="25">
        <f t="shared" si="2"/>
      </c>
      <c r="C40" s="25">
        <f aca="true" t="shared" si="14" ref="C40:C63">SUBSTITUTE(SUBSTITUTE(B40,"〈",""),"〉","")</f>
      </c>
      <c r="D40" s="91">
        <f aca="true" t="shared" si="15" ref="D40:D63">LEFT(C40,IF(ISERROR(SEARCH(" ",C40))=TRUE,LEN(C40),SEARCH(" ",C40)-1))</f>
      </c>
      <c r="E40" s="172">
        <f aca="true" t="shared" si="16" ref="E40:E63">LEFT(D40,3)</f>
      </c>
      <c r="F40" s="92">
        <f t="shared" si="3"/>
      </c>
      <c r="G40" s="92">
        <f t="shared" si="4"/>
        <v>0</v>
      </c>
      <c r="H40" s="92">
        <f>IF(ISERROR(SEARCH("-",ASC(Y40))+1)=TRUE,IF(ISERROR(SEARCH("+",ASC(Y40))+1)=TRUE,LEN(ASC(Y40)),LEN(ASC(Y40))-SEARCH("+",ASC(Y40))+1),LEN(ASC(Y40))-SEARCH("-",ASC(Y40))+1)</f>
        <v>0</v>
      </c>
      <c r="I40" s="92">
        <f aca="true" t="shared" si="17" ref="I40:I63">IF(H40=LEN(Y40),ASC(RIGHT(Y40,G40)),ASC(LEFT(RIGHT(Y40,G40),LEN(RIGHT(Y40,G40))-H40)))</f>
      </c>
      <c r="J40" s="93">
        <f t="shared" si="5"/>
        <v>0</v>
      </c>
      <c r="K40" s="93" t="str">
        <f aca="true" t="shared" si="18" ref="K40:K63">IF(OR(AB40="",AA40="",Y40=""),"ー",IF(ISERROR(VLOOKUP(I40,D$39:F$63,3,FALSE))=TRUE,IF(ISERROR(VLOOKUP(I40,AZ$39:BB$63,3,FALSE)=TRUE),"E",VLOOKUP(I40,AZ$39:BB$63,3,FALSE)+J40),VLOOKUP(I40,D$39:F$63,3,FALSE)+J40))</f>
        <v>ー</v>
      </c>
      <c r="L40" s="93" t="str">
        <f aca="true" t="shared" si="19" ref="L40:L63">IF(OR(AB40="",AA40="",Y40=""),"ー",IF(ISERROR(VLOOKUP(LEFT(I40,3),E$39:F$63,2,FALSE))=TRUE,IF(ISERROR(VLOOKUP(LEFT(I40,3),BA$39:BB$63,2,FALSE)=TRUE),"E",VLOOKUP(LEFT(I40,3),BA$39:BB$63,2,FALSE)+J40),VLOOKUP(LEFT(I40,3),E$39:F$63,2,FALSE)+J40))</f>
        <v>ー</v>
      </c>
      <c r="M40" s="92" t="str">
        <f>IF(OR(K40="E",K40="ー"),IF(L40="E","E",L40),K40)</f>
        <v>ー</v>
      </c>
      <c r="N40" s="94" t="str">
        <f t="shared" si="6"/>
        <v>テクニック</v>
      </c>
      <c r="O40" s="92">
        <f t="shared" si="7"/>
      </c>
      <c r="P40" s="92" t="e">
        <f t="shared" si="8"/>
        <v>#VALUE!</v>
      </c>
      <c r="Q40" s="95">
        <f>IF(AA40="並",AB40,IF(AND(AA40="難",AB40=0),0,IF(AA40="難",AB40+1,"")))</f>
      </c>
      <c r="R40" s="96"/>
      <c r="S40" s="101">
        <v>2</v>
      </c>
      <c r="T40" s="414"/>
      <c r="U40" s="415"/>
      <c r="V40" s="415"/>
      <c r="W40" s="415"/>
      <c r="X40" s="416"/>
      <c r="Y40" s="417"/>
      <c r="Z40" s="418"/>
      <c r="AA40" s="99"/>
      <c r="AB40" s="419"/>
      <c r="AC40" s="363"/>
      <c r="AD40" s="99">
        <f>IF(AB40="","",IF(N40="テクニック",M40+AB40,N40+AB40))</f>
      </c>
      <c r="AE40" s="422"/>
      <c r="AF40" s="423"/>
      <c r="AG40" s="40">
        <f t="shared" si="10"/>
      </c>
      <c r="AH40" s="101">
        <v>26</v>
      </c>
      <c r="AI40" s="414"/>
      <c r="AJ40" s="415"/>
      <c r="AK40" s="415"/>
      <c r="AL40" s="415"/>
      <c r="AM40" s="416"/>
      <c r="AN40" s="417"/>
      <c r="AO40" s="418"/>
      <c r="AP40" s="99"/>
      <c r="AQ40" s="419"/>
      <c r="AR40" s="363"/>
      <c r="AS40" s="99">
        <f aca="true" t="shared" si="20" ref="AS40:AS62">IF(AQ40="","",IF(BJ40="テクニック",BI40+AQ40,BJ40+AQ40))</f>
      </c>
      <c r="AT40" s="422"/>
      <c r="AU40" s="423"/>
      <c r="AV40" s="44">
        <f t="shared" si="11"/>
      </c>
      <c r="AW40" s="33"/>
      <c r="AX40" s="91">
        <f>SUBSTITUTE(SUBSTITUTE(SUBSTITUTE(SUBSTITUTE(SUBSTITUTE(TRIM(ASC(AI40)),"&lt;",""),"&gt;",""),"【",""),"】",""),"･","")</f>
      </c>
      <c r="AY40" s="25">
        <f aca="true" t="shared" si="21" ref="AY40:AY63">SUBSTITUTE(SUBSTITUTE(AX40,"〈",""),"〉","")</f>
      </c>
      <c r="AZ40" s="91">
        <f aca="true" t="shared" si="22" ref="AZ40:AZ63">LEFT(AY40,IF(ISERROR(SEARCH(" ",AY40))=TRUE,LEN(AY40),SEARCH(" ",AY40)-1))</f>
      </c>
      <c r="BA40" s="172">
        <f>LEFT(AZ40,3)</f>
      </c>
      <c r="BB40" s="92">
        <f aca="true" t="shared" si="23" ref="BB40:BB63">AS40</f>
      </c>
      <c r="BC40" s="92">
        <f t="shared" si="12"/>
        <v>0</v>
      </c>
      <c r="BD40" s="92">
        <f>IF(ISERROR(SEARCH("-",ASC(AN40))+1)=TRUE,IF(ISERROR(SEARCH("+",ASC(AN40))+1)=TRUE,LEN(ASC(AN40)),LEN(ASC(AN40))-SEARCH("+",ASC(AN40))+1),LEN(ASC(AN40))-SEARCH("-",ASC(AN40))+1)</f>
        <v>0</v>
      </c>
      <c r="BE40" s="92">
        <f>IF(BD40=LEN(AN40),ASC(RIGHT(AN40,BC40)),ASC(LEFT(RIGHT(AN40,BC40),LEN(RIGHT(AN40,BC40))-BD40)))</f>
      </c>
      <c r="BF40" s="93">
        <f aca="true" t="shared" si="24" ref="BF40:BF63">IF(LEN(AN40)=BD40,0,RIGHT(AN40,BD40))</f>
        <v>0</v>
      </c>
      <c r="BG40" s="93" t="str">
        <f aca="true" t="shared" si="25" ref="BG40:BG63">IF(OR(AP40="",AQ40="",AN40=""),"ー",IF(ISERROR(VLOOKUP(BE40,AZ40:BB64,3,FALSE))=TRUE,IF(ISERROR(VLOOKUP(BE40,D40:F64,3,FALSE)=TRUE),"E",VLOOKUP(BE40,D40:F64,3,FALSE)+BF40),VLOOKUP(BE40,AZ40:BB64,3,FALSE)+BF40))</f>
        <v>ー</v>
      </c>
      <c r="BH40" s="93" t="str">
        <f aca="true" t="shared" si="26" ref="BH40:BH63">IF(OR(AP40="",AQ40="",AN40=""),"ー",IF(ISERROR(VLOOKUP(LEFT(BE40,3),BA40:BB64,2,FALSE))=TRUE,IF(ISERROR(VLOOKUP(LEFT(BE40,3),E40:F64,2,FALSE)=TRUE),"E",VLOOKUP(LEFT(BE40,3),E40:F64,2,FALSE)+BF40),VLOOKUP(LEFT(BE40,3),BA40:BB64,2,FALSE)+BF40))</f>
        <v>ー</v>
      </c>
      <c r="BI40" s="92" t="str">
        <f>IF(OR(BG40="E",BG40="ー"),IF(BH40="E","E",BH40),BG40)</f>
        <v>ー</v>
      </c>
      <c r="BJ40" s="94" t="str">
        <f t="shared" si="13"/>
        <v>テクニック</v>
      </c>
      <c r="BK40" s="92">
        <f aca="true" t="shared" si="27" ref="BK40:BK63">IF(AS40="","",IF(AS40&lt;IF(AP40="","",IF(AP40="易",BJ40,IF(AP40="並",BJ40-1,IF(AP40="難",BJ40-2,BJ40-3)))),"E",IF(AS40-IF(AP40="","",IF(AP40="易",BJ40,IF(AP40="並",BJ40-1,IF(AP40="難",BJ40-2,BJ40-3))))=0,1,IF(AS40-IF(AP40="","",IF(AP40="易",BJ40,IF(AP40="並",BJ40-1,IF(AP40="難",BJ40-2,BJ40-3))))=1,2,(AS40-IF(AP40="","",IF(AP40="易",BJ40,IF(AP40="並",BJ40-1,IF(AP40="難",BJ40-2,BJ40-3)))))*4-4))))</f>
      </c>
      <c r="BL40" s="92" t="e">
        <f aca="true" t="shared" si="28" ref="BL40:BL63">IF(BI40="E",0,IF(BI40&lt;IF(AP40="","",IF(AP40="易",BJ40,IF(AP40="並",BJ40-1,IF(AP40="難",BJ40-2,BJ40-3)))),"0",IF(BI40-IF(AP40="","",IF(AP40="易",BJ40,IF(AP40="並",BJ40-1,IF(AP40="難",BJ40-2,BJ40-3))))=0,1,IF(BI40-IF(AP40="","",IF(AP40="易",BJ40,IF(AP40="並",BJ40-1,IF(AP40="難",BJ40-2,BJ40-3))))=1,2,(BI40-IF(AP40="","",IF(AP40="易",BJ40,IF(AP40="並",BJ40-1,IF(AP40="難",BJ40-2,BJ40-3)))))*4-4))))</f>
        <v>#VALUE!</v>
      </c>
      <c r="BM40" s="95">
        <f aca="true" t="shared" si="29" ref="BM40:BM63">IF(AP40="並",AQ40,IF(AND(AP40="難",AQ40=0),0,IF(AP40="難",AQ40+1,"")))</f>
      </c>
      <c r="BN40" s="96"/>
      <c r="BO40" s="15"/>
      <c r="BP40" s="18"/>
      <c r="BQ40" s="18"/>
      <c r="BR40" s="16"/>
      <c r="BS40" s="17"/>
      <c r="BT40" s="17"/>
      <c r="BU40" s="17"/>
      <c r="BV40" s="413"/>
      <c r="BW40" s="262"/>
      <c r="BX40" s="17"/>
      <c r="BY40" s="17"/>
      <c r="BZ40" s="17"/>
      <c r="CA40" s="17"/>
      <c r="CB40" s="17"/>
      <c r="CC40" s="17"/>
      <c r="CD40" s="17"/>
      <c r="CE40" s="17"/>
    </row>
    <row r="41" spans="2:83" ht="13.5">
      <c r="B41" s="25">
        <f t="shared" si="2"/>
      </c>
      <c r="C41" s="25">
        <f t="shared" si="14"/>
      </c>
      <c r="D41" s="91">
        <f t="shared" si="15"/>
      </c>
      <c r="E41" s="172">
        <f t="shared" si="16"/>
      </c>
      <c r="F41" s="92">
        <f t="shared" si="3"/>
      </c>
      <c r="G41" s="92">
        <f>IF(ISERROR(SEARCH(" ",ASC(Y41)))=TRUE,LEN(Y41),LEN(Y41)-SEARCH(" ",ASC(Y41)))</f>
        <v>0</v>
      </c>
      <c r="H41" s="92">
        <f aca="true" t="shared" si="30" ref="H41:H63">IF(ISERROR(SEARCH("-",ASC(Y41))+1)=TRUE,IF(ISERROR(SEARCH("+",ASC(Y41))+1)=TRUE,LEN(ASC(Y41)),LEN(ASC(Y41))-SEARCH("+",ASC(Y41))+1),LEN(ASC(Y41))-SEARCH("-",ASC(Y41))+1)</f>
        <v>0</v>
      </c>
      <c r="I41" s="92">
        <f t="shared" si="17"/>
      </c>
      <c r="J41" s="93">
        <f t="shared" si="5"/>
        <v>0</v>
      </c>
      <c r="K41" s="93" t="str">
        <f t="shared" si="18"/>
        <v>ー</v>
      </c>
      <c r="L41" s="93" t="str">
        <f t="shared" si="19"/>
        <v>ー</v>
      </c>
      <c r="M41" s="92" t="str">
        <f aca="true" t="shared" si="31" ref="M41:M63">IF(OR(K41="E",K41="ー"),IF(L41="E","E",L41),K41)</f>
        <v>ー</v>
      </c>
      <c r="N41" s="94" t="str">
        <f t="shared" si="6"/>
        <v>テクニック</v>
      </c>
      <c r="O41" s="92">
        <f t="shared" si="7"/>
      </c>
      <c r="P41" s="92" t="e">
        <f t="shared" si="8"/>
        <v>#VALUE!</v>
      </c>
      <c r="Q41" s="95">
        <f aca="true" t="shared" si="32" ref="Q41:Q63">IF(AA41="並",AB41,IF(AND(AA41="難",AB41=0),0,IF(AA41="難",AB41+1,"")))</f>
      </c>
      <c r="R41" s="96"/>
      <c r="S41" s="101">
        <v>3</v>
      </c>
      <c r="T41" s="414"/>
      <c r="U41" s="415"/>
      <c r="V41" s="415"/>
      <c r="W41" s="415"/>
      <c r="X41" s="416"/>
      <c r="Y41" s="417"/>
      <c r="Z41" s="418"/>
      <c r="AA41" s="99"/>
      <c r="AB41" s="419"/>
      <c r="AC41" s="363"/>
      <c r="AD41" s="99">
        <f t="shared" si="9"/>
      </c>
      <c r="AE41" s="422"/>
      <c r="AF41" s="423"/>
      <c r="AG41" s="40">
        <f t="shared" si="10"/>
      </c>
      <c r="AH41" s="101">
        <v>27</v>
      </c>
      <c r="AI41" s="414"/>
      <c r="AJ41" s="415"/>
      <c r="AK41" s="415"/>
      <c r="AL41" s="415"/>
      <c r="AM41" s="416"/>
      <c r="AN41" s="417"/>
      <c r="AO41" s="418"/>
      <c r="AP41" s="99"/>
      <c r="AQ41" s="419"/>
      <c r="AR41" s="363"/>
      <c r="AS41" s="99">
        <f t="shared" si="20"/>
      </c>
      <c r="AT41" s="422"/>
      <c r="AU41" s="423"/>
      <c r="AV41" s="44">
        <f t="shared" si="11"/>
      </c>
      <c r="AW41" s="33"/>
      <c r="AX41" s="91">
        <f aca="true" t="shared" si="33" ref="AX41:AX63">SUBSTITUTE(SUBSTITUTE(SUBSTITUTE(SUBSTITUTE(SUBSTITUTE(TRIM(ASC(AI41)),"&lt;",""),"&gt;",""),"【",""),"】",""),"･","")</f>
      </c>
      <c r="AY41" s="25">
        <f t="shared" si="21"/>
      </c>
      <c r="AZ41" s="91">
        <f t="shared" si="22"/>
      </c>
      <c r="BA41" s="172">
        <f aca="true" t="shared" si="34" ref="BA41:BA63">LEFT(AZ41,3)</f>
      </c>
      <c r="BB41" s="92">
        <f t="shared" si="23"/>
      </c>
      <c r="BC41" s="92">
        <f t="shared" si="12"/>
        <v>0</v>
      </c>
      <c r="BD41" s="92">
        <f aca="true" t="shared" si="35" ref="BD41:BD63">IF(ISERROR(SEARCH("-",ASC(AN41))+1)=TRUE,IF(ISERROR(SEARCH("+",ASC(AN41))+1)=TRUE,LEN(ASC(AN41)),LEN(ASC(AN41))-SEARCH("+",ASC(AN41))+1),LEN(ASC(AN41))-SEARCH("-",ASC(AN41))+1)</f>
        <v>0</v>
      </c>
      <c r="BE41" s="92">
        <f>IF(BD41=LEN(AN41),ASC(RIGHT(AN41,BC41)),ASC(LEFT(RIGHT(AN41,BC41),LEN(RIGHT(AN41,BC41))-BD41)))</f>
      </c>
      <c r="BF41" s="93">
        <f t="shared" si="24"/>
        <v>0</v>
      </c>
      <c r="BG41" s="93" t="str">
        <f t="shared" si="25"/>
        <v>ー</v>
      </c>
      <c r="BH41" s="93" t="str">
        <f t="shared" si="26"/>
        <v>ー</v>
      </c>
      <c r="BI41" s="92" t="str">
        <f aca="true" t="shared" si="36" ref="BI41:BI63">IF(OR(BG41="E",BG41="ー"),IF(BH41="E","E",BH41),BG41)</f>
        <v>ー</v>
      </c>
      <c r="BJ41" s="94" t="str">
        <f t="shared" si="13"/>
        <v>テクニック</v>
      </c>
      <c r="BK41" s="92">
        <f t="shared" si="27"/>
      </c>
      <c r="BL41" s="92" t="e">
        <f t="shared" si="28"/>
        <v>#VALUE!</v>
      </c>
      <c r="BM41" s="95">
        <f t="shared" si="29"/>
      </c>
      <c r="BN41" s="96"/>
      <c r="BO41" s="15"/>
      <c r="BP41" s="18"/>
      <c r="BQ41" s="18"/>
      <c r="BR41" s="16"/>
      <c r="BS41" s="17"/>
      <c r="BT41" s="17"/>
      <c r="BU41" s="17"/>
      <c r="BV41" s="413"/>
      <c r="BW41" s="262"/>
      <c r="BX41" s="17"/>
      <c r="BY41" s="17"/>
      <c r="BZ41" s="17"/>
      <c r="CA41" s="17"/>
      <c r="CB41" s="17"/>
      <c r="CC41" s="17"/>
      <c r="CD41" s="17"/>
      <c r="CE41" s="17"/>
    </row>
    <row r="42" spans="2:83" ht="13.5">
      <c r="B42" s="25">
        <f t="shared" si="2"/>
      </c>
      <c r="C42" s="25">
        <f t="shared" si="14"/>
      </c>
      <c r="D42" s="91">
        <f t="shared" si="15"/>
      </c>
      <c r="E42" s="172">
        <f t="shared" si="16"/>
      </c>
      <c r="F42" s="92">
        <f t="shared" si="3"/>
      </c>
      <c r="G42" s="92">
        <f>IF(ISERROR(SEARCH(" ",ASC(Y42)))=TRUE,LEN(Y42),LEN(Y42)-SEARCH(" ",ASC(Y42)))</f>
        <v>0</v>
      </c>
      <c r="H42" s="92">
        <f t="shared" si="30"/>
        <v>0</v>
      </c>
      <c r="I42" s="92">
        <f t="shared" si="17"/>
      </c>
      <c r="J42" s="93">
        <f t="shared" si="5"/>
        <v>0</v>
      </c>
      <c r="K42" s="93" t="str">
        <f t="shared" si="18"/>
        <v>ー</v>
      </c>
      <c r="L42" s="93" t="str">
        <f t="shared" si="19"/>
        <v>ー</v>
      </c>
      <c r="M42" s="92" t="str">
        <f t="shared" si="31"/>
        <v>ー</v>
      </c>
      <c r="N42" s="94" t="str">
        <f t="shared" si="6"/>
        <v>テクニック</v>
      </c>
      <c r="O42" s="92">
        <f t="shared" si="7"/>
      </c>
      <c r="P42" s="92" t="e">
        <f t="shared" si="8"/>
        <v>#VALUE!</v>
      </c>
      <c r="Q42" s="95">
        <f t="shared" si="32"/>
      </c>
      <c r="R42" s="96"/>
      <c r="S42" s="101">
        <v>4</v>
      </c>
      <c r="T42" s="414"/>
      <c r="U42" s="415"/>
      <c r="V42" s="415"/>
      <c r="W42" s="415"/>
      <c r="X42" s="416"/>
      <c r="Y42" s="417"/>
      <c r="Z42" s="418"/>
      <c r="AA42" s="99"/>
      <c r="AB42" s="419"/>
      <c r="AC42" s="363"/>
      <c r="AD42" s="99">
        <f t="shared" si="9"/>
      </c>
      <c r="AE42" s="422"/>
      <c r="AF42" s="423"/>
      <c r="AG42" s="40">
        <f t="shared" si="10"/>
      </c>
      <c r="AH42" s="101">
        <v>28</v>
      </c>
      <c r="AI42" s="414"/>
      <c r="AJ42" s="415"/>
      <c r="AK42" s="415"/>
      <c r="AL42" s="415"/>
      <c r="AM42" s="416"/>
      <c r="AN42" s="417"/>
      <c r="AO42" s="418"/>
      <c r="AP42" s="99"/>
      <c r="AQ42" s="419"/>
      <c r="AR42" s="363"/>
      <c r="AS42" s="99">
        <f t="shared" si="20"/>
      </c>
      <c r="AT42" s="422"/>
      <c r="AU42" s="423"/>
      <c r="AV42" s="44">
        <f t="shared" si="11"/>
      </c>
      <c r="AW42" s="33"/>
      <c r="AX42" s="91">
        <f t="shared" si="33"/>
      </c>
      <c r="AY42" s="25">
        <f t="shared" si="21"/>
      </c>
      <c r="AZ42" s="91">
        <f t="shared" si="22"/>
      </c>
      <c r="BA42" s="172">
        <f t="shared" si="34"/>
      </c>
      <c r="BB42" s="92">
        <f>AS42</f>
      </c>
      <c r="BC42" s="92">
        <f t="shared" si="12"/>
        <v>0</v>
      </c>
      <c r="BD42" s="92">
        <f t="shared" si="35"/>
        <v>0</v>
      </c>
      <c r="BE42" s="92">
        <f>IF(BD42=LEN(AN42),ASC(RIGHT(AN42,BC42)),ASC(LEFT(RIGHT(AN42,BC42),LEN(RIGHT(AN42,BC42))-BD42)))</f>
      </c>
      <c r="BF42" s="93">
        <f t="shared" si="24"/>
        <v>0</v>
      </c>
      <c r="BG42" s="93" t="str">
        <f t="shared" si="25"/>
        <v>ー</v>
      </c>
      <c r="BH42" s="93" t="str">
        <f t="shared" si="26"/>
        <v>ー</v>
      </c>
      <c r="BI42" s="92" t="str">
        <f t="shared" si="36"/>
        <v>ー</v>
      </c>
      <c r="BJ42" s="94" t="str">
        <f t="shared" si="13"/>
        <v>テクニック</v>
      </c>
      <c r="BK42" s="92">
        <f t="shared" si="27"/>
      </c>
      <c r="BL42" s="92" t="e">
        <f t="shared" si="28"/>
        <v>#VALUE!</v>
      </c>
      <c r="BM42" s="95">
        <f t="shared" si="29"/>
      </c>
      <c r="BN42" s="96"/>
      <c r="BO42" s="75"/>
      <c r="BP42" s="61"/>
      <c r="BQ42" s="61"/>
      <c r="BR42" s="76"/>
      <c r="BS42" s="77"/>
      <c r="BT42" s="77"/>
      <c r="BU42" s="77"/>
      <c r="BV42" s="338"/>
      <c r="BW42" s="243"/>
      <c r="BX42" s="77"/>
      <c r="BY42" s="77"/>
      <c r="BZ42" s="77"/>
      <c r="CA42" s="77"/>
      <c r="CB42" s="77"/>
      <c r="CC42" s="77"/>
      <c r="CD42" s="77"/>
      <c r="CE42" s="77"/>
    </row>
    <row r="43" spans="2:83" ht="13.5">
      <c r="B43" s="25">
        <f t="shared" si="2"/>
      </c>
      <c r="C43" s="25">
        <f t="shared" si="14"/>
      </c>
      <c r="D43" s="91">
        <f t="shared" si="15"/>
      </c>
      <c r="E43" s="172">
        <f t="shared" si="16"/>
      </c>
      <c r="F43" s="92">
        <f t="shared" si="3"/>
      </c>
      <c r="G43" s="92">
        <f t="shared" si="4"/>
        <v>0</v>
      </c>
      <c r="H43" s="92">
        <f t="shared" si="30"/>
        <v>0</v>
      </c>
      <c r="I43" s="92">
        <f t="shared" si="17"/>
      </c>
      <c r="J43" s="93">
        <f t="shared" si="5"/>
        <v>0</v>
      </c>
      <c r="K43" s="93" t="str">
        <f t="shared" si="18"/>
        <v>ー</v>
      </c>
      <c r="L43" s="93" t="str">
        <f t="shared" si="19"/>
        <v>ー</v>
      </c>
      <c r="M43" s="92" t="str">
        <f t="shared" si="31"/>
        <v>ー</v>
      </c>
      <c r="N43" s="94" t="str">
        <f t="shared" si="6"/>
        <v>テクニック</v>
      </c>
      <c r="O43" s="92">
        <f t="shared" si="7"/>
      </c>
      <c r="P43" s="92" t="e">
        <f t="shared" si="8"/>
        <v>#VALUE!</v>
      </c>
      <c r="Q43" s="95">
        <f t="shared" si="32"/>
      </c>
      <c r="R43" s="96"/>
      <c r="S43" s="101">
        <v>5</v>
      </c>
      <c r="T43" s="414"/>
      <c r="U43" s="415"/>
      <c r="V43" s="415"/>
      <c r="W43" s="415"/>
      <c r="X43" s="416"/>
      <c r="Y43" s="417"/>
      <c r="Z43" s="418"/>
      <c r="AA43" s="99"/>
      <c r="AB43" s="419"/>
      <c r="AC43" s="363"/>
      <c r="AD43" s="99">
        <f t="shared" si="9"/>
      </c>
      <c r="AE43" s="422"/>
      <c r="AF43" s="423"/>
      <c r="AG43" s="40">
        <f t="shared" si="10"/>
      </c>
      <c r="AH43" s="101">
        <v>29</v>
      </c>
      <c r="AI43" s="414"/>
      <c r="AJ43" s="415"/>
      <c r="AK43" s="415"/>
      <c r="AL43" s="415"/>
      <c r="AM43" s="416"/>
      <c r="AN43" s="417"/>
      <c r="AO43" s="418"/>
      <c r="AP43" s="99"/>
      <c r="AQ43" s="419"/>
      <c r="AR43" s="363"/>
      <c r="AS43" s="99">
        <f t="shared" si="20"/>
      </c>
      <c r="AT43" s="422"/>
      <c r="AU43" s="423"/>
      <c r="AV43" s="44">
        <f t="shared" si="11"/>
      </c>
      <c r="AW43" s="33"/>
      <c r="AX43" s="91">
        <f t="shared" si="33"/>
      </c>
      <c r="AY43" s="25">
        <f t="shared" si="21"/>
      </c>
      <c r="AZ43" s="91">
        <f t="shared" si="22"/>
      </c>
      <c r="BA43" s="172">
        <f t="shared" si="34"/>
      </c>
      <c r="BB43" s="92">
        <f>AS43</f>
      </c>
      <c r="BC43" s="92">
        <f t="shared" si="12"/>
        <v>0</v>
      </c>
      <c r="BD43" s="92">
        <f t="shared" si="35"/>
        <v>0</v>
      </c>
      <c r="BE43" s="92">
        <f aca="true" t="shared" si="37" ref="BE43:BE63">IF(BD43=LEN(AN43),ASC(RIGHT(AN43,BC43)),ASC(LEFT(RIGHT(AN43,BC43),LEN(RIGHT(AN43,BC43))-BD43)))</f>
      </c>
      <c r="BF43" s="93">
        <f t="shared" si="24"/>
        <v>0</v>
      </c>
      <c r="BG43" s="93" t="str">
        <f t="shared" si="25"/>
        <v>ー</v>
      </c>
      <c r="BH43" s="93" t="str">
        <f t="shared" si="26"/>
        <v>ー</v>
      </c>
      <c r="BI43" s="92" t="str">
        <f t="shared" si="36"/>
        <v>ー</v>
      </c>
      <c r="BJ43" s="94" t="str">
        <f t="shared" si="13"/>
        <v>テクニック</v>
      </c>
      <c r="BK43" s="92">
        <f t="shared" si="27"/>
      </c>
      <c r="BL43" s="92" t="e">
        <f t="shared" si="28"/>
        <v>#VALUE!</v>
      </c>
      <c r="BM43" s="95">
        <f t="shared" si="29"/>
      </c>
      <c r="BN43" s="96"/>
      <c r="BO43" s="102" t="s">
        <v>150</v>
      </c>
      <c r="BP43" s="102" t="s">
        <v>151</v>
      </c>
      <c r="BQ43" s="102" t="s">
        <v>152</v>
      </c>
      <c r="BR43" s="102">
        <v>5</v>
      </c>
      <c r="BS43" s="102">
        <v>6</v>
      </c>
      <c r="BT43" s="102">
        <v>7</v>
      </c>
      <c r="BU43" s="102">
        <v>8</v>
      </c>
      <c r="BV43" s="102">
        <v>9</v>
      </c>
      <c r="BW43" s="102">
        <v>10</v>
      </c>
      <c r="BX43" s="102">
        <v>11</v>
      </c>
      <c r="BY43" s="102">
        <v>12</v>
      </c>
      <c r="BZ43" s="102" t="s">
        <v>153</v>
      </c>
      <c r="CA43" s="102">
        <v>15</v>
      </c>
      <c r="CB43" s="102">
        <v>16</v>
      </c>
      <c r="CC43" s="102" t="s">
        <v>201</v>
      </c>
      <c r="CD43" s="102" t="s">
        <v>142</v>
      </c>
      <c r="CE43" s="102" t="s">
        <v>143</v>
      </c>
    </row>
    <row r="44" spans="2:83" ht="13.5">
      <c r="B44" s="25">
        <f t="shared" si="2"/>
      </c>
      <c r="C44" s="25">
        <f t="shared" si="14"/>
      </c>
      <c r="D44" s="91">
        <f t="shared" si="15"/>
      </c>
      <c r="E44" s="172">
        <f t="shared" si="16"/>
      </c>
      <c r="F44" s="92">
        <f t="shared" si="3"/>
      </c>
      <c r="G44" s="92">
        <f>IF(ISERROR(SEARCH(" ",ASC(Y44)))=TRUE,LEN(Y44),LEN(Y44)-SEARCH(" ",ASC(Y44)))</f>
        <v>0</v>
      </c>
      <c r="H44" s="92">
        <f t="shared" si="30"/>
        <v>0</v>
      </c>
      <c r="I44" s="92">
        <f>IF(H44=LEN(Y44),ASC(RIGHT(Y44,G44)),ASC(LEFT(RIGHT(Y44,G44),LEN(RIGHT(Y44,G44))-H44)))</f>
      </c>
      <c r="J44" s="93">
        <f>IF(LEN(Y44)=H44,0,RIGHT(Y44,H44))</f>
        <v>0</v>
      </c>
      <c r="K44" s="93" t="str">
        <f t="shared" si="18"/>
        <v>ー</v>
      </c>
      <c r="L44" s="93" t="str">
        <f t="shared" si="19"/>
        <v>ー</v>
      </c>
      <c r="M44" s="92" t="str">
        <f>IF(OR(K44="E",K44="ー"),IF(L44="E","E",L44),K44)</f>
        <v>ー</v>
      </c>
      <c r="N44" s="94" t="str">
        <f>IF(LEFT(Y44,2)="体力",$V$7,IF(LEFT(Y44,2)="敏捷",$V$9,IF(LEFT(Y44,2)="知力",$V$11,IF(LEFT(Y44,2)="生命",$V$13,IF(LEFT(Y44,2)="意志",$V$17,IF(LEFT(Y44,2)="知覚",$V$19,"テクニック"))))))</f>
        <v>テクニック</v>
      </c>
      <c r="O44" s="92">
        <f t="shared" si="7"/>
      </c>
      <c r="P44" s="92" t="e">
        <f t="shared" si="8"/>
        <v>#VALUE!</v>
      </c>
      <c r="Q44" s="95">
        <f t="shared" si="32"/>
      </c>
      <c r="R44" s="96"/>
      <c r="S44" s="101">
        <v>6</v>
      </c>
      <c r="T44" s="414"/>
      <c r="U44" s="415"/>
      <c r="V44" s="415"/>
      <c r="W44" s="415"/>
      <c r="X44" s="416"/>
      <c r="Y44" s="417"/>
      <c r="Z44" s="418"/>
      <c r="AA44" s="99"/>
      <c r="AB44" s="419"/>
      <c r="AC44" s="363"/>
      <c r="AD44" s="99">
        <f>IF(AB44="","",IF(N44="テクニック",M44+AB44,N44+AB44))</f>
      </c>
      <c r="AE44" s="422"/>
      <c r="AF44" s="423"/>
      <c r="AG44" s="40">
        <f t="shared" si="10"/>
      </c>
      <c r="AH44" s="101">
        <v>30</v>
      </c>
      <c r="AI44" s="414"/>
      <c r="AJ44" s="360"/>
      <c r="AK44" s="360"/>
      <c r="AL44" s="360"/>
      <c r="AM44" s="424"/>
      <c r="AN44" s="417"/>
      <c r="AO44" s="418"/>
      <c r="AP44" s="99"/>
      <c r="AQ44" s="419"/>
      <c r="AR44" s="425"/>
      <c r="AS44" s="99">
        <f t="shared" si="20"/>
      </c>
      <c r="AT44" s="422"/>
      <c r="AU44" s="423"/>
      <c r="AV44" s="44">
        <f t="shared" si="11"/>
      </c>
      <c r="AW44" s="33"/>
      <c r="AX44" s="91">
        <f t="shared" si="33"/>
      </c>
      <c r="AY44" s="25">
        <f t="shared" si="21"/>
      </c>
      <c r="AZ44" s="91">
        <f t="shared" si="22"/>
      </c>
      <c r="BA44" s="172">
        <f t="shared" si="34"/>
      </c>
      <c r="BB44" s="92">
        <f t="shared" si="23"/>
      </c>
      <c r="BC44" s="92">
        <f t="shared" si="12"/>
        <v>0</v>
      </c>
      <c r="BD44" s="92">
        <f t="shared" si="35"/>
        <v>0</v>
      </c>
      <c r="BE44" s="92">
        <f t="shared" si="37"/>
      </c>
      <c r="BF44" s="93">
        <f t="shared" si="24"/>
        <v>0</v>
      </c>
      <c r="BG44" s="93" t="str">
        <f t="shared" si="25"/>
        <v>ー</v>
      </c>
      <c r="BH44" s="93" t="str">
        <f t="shared" si="26"/>
        <v>ー</v>
      </c>
      <c r="BI44" s="92" t="str">
        <f t="shared" si="36"/>
        <v>ー</v>
      </c>
      <c r="BJ44" s="94" t="str">
        <f t="shared" si="13"/>
        <v>テクニック</v>
      </c>
      <c r="BK44" s="92">
        <f t="shared" si="27"/>
      </c>
      <c r="BL44" s="92" t="e">
        <f t="shared" si="28"/>
        <v>#VALUE!</v>
      </c>
      <c r="BM44" s="95">
        <f t="shared" si="29"/>
      </c>
      <c r="BN44" s="96"/>
      <c r="BO44" s="103" t="s">
        <v>154</v>
      </c>
      <c r="BP44" s="103" t="s">
        <v>155</v>
      </c>
      <c r="BQ44" s="103" t="s">
        <v>156</v>
      </c>
      <c r="BR44" s="103" t="s">
        <v>157</v>
      </c>
      <c r="BS44" s="103" t="s">
        <v>158</v>
      </c>
      <c r="BT44" s="103" t="s">
        <v>159</v>
      </c>
      <c r="BU44" s="103" t="s">
        <v>160</v>
      </c>
      <c r="BV44" s="103" t="s">
        <v>161</v>
      </c>
      <c r="BW44" s="103" t="s">
        <v>162</v>
      </c>
      <c r="BX44" s="103" t="s">
        <v>202</v>
      </c>
      <c r="BY44" s="103" t="s">
        <v>163</v>
      </c>
      <c r="BZ44" s="103" t="s">
        <v>164</v>
      </c>
      <c r="CA44" s="103" t="s">
        <v>165</v>
      </c>
      <c r="CB44" s="103" t="s">
        <v>166</v>
      </c>
      <c r="CC44" s="103" t="s">
        <v>167</v>
      </c>
      <c r="CD44" s="103"/>
      <c r="CE44" s="103"/>
    </row>
    <row r="45" spans="2:83" ht="13.5">
      <c r="B45" s="25">
        <f t="shared" si="2"/>
      </c>
      <c r="C45" s="25">
        <f t="shared" si="14"/>
      </c>
      <c r="D45" s="91">
        <f t="shared" si="15"/>
      </c>
      <c r="E45" s="172">
        <f t="shared" si="16"/>
      </c>
      <c r="F45" s="92">
        <f t="shared" si="3"/>
      </c>
      <c r="G45" s="92">
        <f t="shared" si="4"/>
        <v>0</v>
      </c>
      <c r="H45" s="92">
        <f t="shared" si="30"/>
        <v>0</v>
      </c>
      <c r="I45" s="92">
        <f t="shared" si="17"/>
      </c>
      <c r="J45" s="93">
        <f t="shared" si="5"/>
        <v>0</v>
      </c>
      <c r="K45" s="93" t="str">
        <f t="shared" si="18"/>
        <v>ー</v>
      </c>
      <c r="L45" s="93" t="str">
        <f t="shared" si="19"/>
        <v>ー</v>
      </c>
      <c r="M45" s="92" t="str">
        <f t="shared" si="31"/>
        <v>ー</v>
      </c>
      <c r="N45" s="94" t="str">
        <f t="shared" si="6"/>
        <v>テクニック</v>
      </c>
      <c r="O45" s="92">
        <f t="shared" si="7"/>
      </c>
      <c r="P45" s="92" t="e">
        <f t="shared" si="8"/>
        <v>#VALUE!</v>
      </c>
      <c r="Q45" s="95">
        <f t="shared" si="32"/>
      </c>
      <c r="R45" s="96"/>
      <c r="S45" s="101">
        <v>7</v>
      </c>
      <c r="T45" s="414"/>
      <c r="U45" s="415"/>
      <c r="V45" s="415"/>
      <c r="W45" s="415"/>
      <c r="X45" s="416"/>
      <c r="Y45" s="417"/>
      <c r="Z45" s="418"/>
      <c r="AA45" s="99"/>
      <c r="AB45" s="419"/>
      <c r="AC45" s="363"/>
      <c r="AD45" s="99">
        <f>IF(AB45="","",IF(N45="テクニック",M45+AB45,N45+AB45))</f>
      </c>
      <c r="AE45" s="422"/>
      <c r="AF45" s="423"/>
      <c r="AG45" s="40">
        <f t="shared" si="10"/>
      </c>
      <c r="AH45" s="101">
        <v>31</v>
      </c>
      <c r="AI45" s="414"/>
      <c r="AJ45" s="360"/>
      <c r="AK45" s="360"/>
      <c r="AL45" s="360"/>
      <c r="AM45" s="424"/>
      <c r="AN45" s="417"/>
      <c r="AO45" s="418"/>
      <c r="AP45" s="99"/>
      <c r="AQ45" s="419"/>
      <c r="AR45" s="425"/>
      <c r="AS45" s="99">
        <f t="shared" si="20"/>
      </c>
      <c r="AT45" s="422"/>
      <c r="AU45" s="423"/>
      <c r="AV45" s="44">
        <f>IF(BJ45="テクニック",BM45,IF(OR(AS45="",AP45=""),"",IF(AND(ISERROR(BL45)=FALSE,BK45&gt;=BL45),BK45-BL45,0)))</f>
      </c>
      <c r="AW45" s="33"/>
      <c r="AX45" s="91">
        <f t="shared" si="33"/>
      </c>
      <c r="AY45" s="25">
        <f t="shared" si="21"/>
      </c>
      <c r="AZ45" s="91">
        <f t="shared" si="22"/>
      </c>
      <c r="BA45" s="172">
        <f t="shared" si="34"/>
      </c>
      <c r="BB45" s="92">
        <f t="shared" si="23"/>
      </c>
      <c r="BC45" s="92">
        <f t="shared" si="12"/>
        <v>0</v>
      </c>
      <c r="BD45" s="92">
        <f t="shared" si="35"/>
        <v>0</v>
      </c>
      <c r="BE45" s="92">
        <f t="shared" si="37"/>
      </c>
      <c r="BF45" s="93">
        <f t="shared" si="24"/>
        <v>0</v>
      </c>
      <c r="BG45" s="93" t="str">
        <f t="shared" si="25"/>
        <v>ー</v>
      </c>
      <c r="BH45" s="93" t="str">
        <f t="shared" si="26"/>
        <v>ー</v>
      </c>
      <c r="BI45" s="92" t="str">
        <f t="shared" si="36"/>
        <v>ー</v>
      </c>
      <c r="BJ45" s="94" t="str">
        <f t="shared" si="13"/>
        <v>テクニック</v>
      </c>
      <c r="BK45" s="92">
        <f t="shared" si="27"/>
      </c>
      <c r="BL45" s="92" t="e">
        <f t="shared" si="28"/>
        <v>#VALUE!</v>
      </c>
      <c r="BM45" s="95">
        <f t="shared" si="29"/>
      </c>
      <c r="BN45" s="96"/>
      <c r="BO45" s="89" t="s">
        <v>203</v>
      </c>
      <c r="BP45" s="173"/>
      <c r="BQ45" s="206"/>
      <c r="BR45" s="206"/>
      <c r="BS45" s="206"/>
      <c r="BT45" s="206"/>
      <c r="BU45" s="206"/>
      <c r="BV45" s="206"/>
      <c r="BW45" s="206"/>
      <c r="BX45" s="206"/>
      <c r="BY45" s="206"/>
      <c r="BZ45" s="206"/>
      <c r="CA45" s="206"/>
      <c r="CB45" s="206"/>
      <c r="CC45" s="207"/>
      <c r="CD45" s="89"/>
      <c r="CE45" s="89"/>
    </row>
    <row r="46" spans="2:83" ht="13.5">
      <c r="B46" s="25">
        <f t="shared" si="2"/>
      </c>
      <c r="C46" s="25">
        <f t="shared" si="14"/>
      </c>
      <c r="D46" s="91">
        <f t="shared" si="15"/>
      </c>
      <c r="E46" s="172">
        <f t="shared" si="16"/>
      </c>
      <c r="F46" s="92">
        <f t="shared" si="3"/>
      </c>
      <c r="G46" s="92">
        <f t="shared" si="4"/>
        <v>0</v>
      </c>
      <c r="H46" s="92">
        <f t="shared" si="30"/>
        <v>0</v>
      </c>
      <c r="I46" s="92">
        <f t="shared" si="17"/>
      </c>
      <c r="J46" s="93">
        <f t="shared" si="5"/>
        <v>0</v>
      </c>
      <c r="K46" s="93" t="str">
        <f t="shared" si="18"/>
        <v>ー</v>
      </c>
      <c r="L46" s="93" t="str">
        <f t="shared" si="19"/>
        <v>ー</v>
      </c>
      <c r="M46" s="92" t="str">
        <f t="shared" si="31"/>
        <v>ー</v>
      </c>
      <c r="N46" s="94" t="str">
        <f t="shared" si="6"/>
        <v>テクニック</v>
      </c>
      <c r="O46" s="92">
        <f t="shared" si="7"/>
      </c>
      <c r="P46" s="92" t="e">
        <f t="shared" si="8"/>
        <v>#VALUE!</v>
      </c>
      <c r="Q46" s="95">
        <f>IF(AA46="並",AB46,IF(AND(AA46="難",AB46=0),0,IF(AA46="難",AB46+1,"")))</f>
      </c>
      <c r="R46" s="96"/>
      <c r="S46" s="101">
        <v>8</v>
      </c>
      <c r="T46" s="414"/>
      <c r="U46" s="415"/>
      <c r="V46" s="415"/>
      <c r="W46" s="415"/>
      <c r="X46" s="416"/>
      <c r="Y46" s="417"/>
      <c r="Z46" s="418"/>
      <c r="AA46" s="99"/>
      <c r="AB46" s="419"/>
      <c r="AC46" s="363"/>
      <c r="AD46" s="99">
        <f t="shared" si="9"/>
      </c>
      <c r="AE46" s="422"/>
      <c r="AF46" s="423"/>
      <c r="AG46" s="40">
        <f t="shared" si="10"/>
      </c>
      <c r="AH46" s="101">
        <v>32</v>
      </c>
      <c r="AI46" s="414"/>
      <c r="AJ46" s="360"/>
      <c r="AK46" s="360"/>
      <c r="AL46" s="360"/>
      <c r="AM46" s="424"/>
      <c r="AN46" s="417"/>
      <c r="AO46" s="418"/>
      <c r="AP46" s="99"/>
      <c r="AQ46" s="419"/>
      <c r="AR46" s="425"/>
      <c r="AS46" s="99">
        <f t="shared" si="20"/>
      </c>
      <c r="AT46" s="422"/>
      <c r="AU46" s="423"/>
      <c r="AV46" s="44">
        <f aca="true" t="shared" si="38" ref="AV46:AV62">IF(BJ46="テクニック",BM46,IF(OR(AS46="",AP46=""),"",BK46-IF(ISERROR(BL46)=TRUE,0,BL46)))</f>
      </c>
      <c r="AW46" s="33"/>
      <c r="AX46" s="91">
        <f t="shared" si="33"/>
      </c>
      <c r="AY46" s="25">
        <f t="shared" si="21"/>
      </c>
      <c r="AZ46" s="91">
        <f t="shared" si="22"/>
      </c>
      <c r="BA46" s="172">
        <f t="shared" si="34"/>
      </c>
      <c r="BB46" s="92">
        <f t="shared" si="23"/>
      </c>
      <c r="BC46" s="92">
        <f t="shared" si="12"/>
        <v>0</v>
      </c>
      <c r="BD46" s="92">
        <f t="shared" si="35"/>
        <v>0</v>
      </c>
      <c r="BE46" s="92">
        <f t="shared" si="37"/>
      </c>
      <c r="BF46" s="93">
        <f t="shared" si="24"/>
        <v>0</v>
      </c>
      <c r="BG46" s="93" t="str">
        <f t="shared" si="25"/>
        <v>ー</v>
      </c>
      <c r="BH46" s="93" t="str">
        <f t="shared" si="26"/>
        <v>ー</v>
      </c>
      <c r="BI46" s="92" t="str">
        <f t="shared" si="36"/>
        <v>ー</v>
      </c>
      <c r="BJ46" s="94" t="str">
        <f t="shared" si="13"/>
        <v>テクニック</v>
      </c>
      <c r="BK46" s="92">
        <f t="shared" si="27"/>
      </c>
      <c r="BL46" s="92" t="e">
        <f t="shared" si="28"/>
        <v>#VALUE!</v>
      </c>
      <c r="BM46" s="95">
        <f t="shared" si="29"/>
      </c>
      <c r="BN46" s="96"/>
      <c r="BO46" s="12"/>
      <c r="BP46" s="12"/>
      <c r="BQ46" s="12"/>
      <c r="BR46" s="12"/>
      <c r="BS46" s="12"/>
      <c r="BT46" s="12"/>
      <c r="BU46" s="12"/>
      <c r="BV46" s="12"/>
      <c r="BW46" s="12"/>
      <c r="BX46" s="12"/>
      <c r="BY46" s="12"/>
      <c r="BZ46" s="12"/>
      <c r="CA46" s="12"/>
      <c r="CB46" s="12"/>
      <c r="CC46" s="12"/>
      <c r="CD46" s="12"/>
      <c r="CE46" s="12"/>
    </row>
    <row r="47" spans="2:83" ht="13.5">
      <c r="B47" s="25">
        <f t="shared" si="2"/>
      </c>
      <c r="C47" s="25">
        <f t="shared" si="14"/>
      </c>
      <c r="D47" s="91">
        <f t="shared" si="15"/>
      </c>
      <c r="E47" s="172">
        <f t="shared" si="16"/>
      </c>
      <c r="F47" s="92">
        <f t="shared" si="3"/>
      </c>
      <c r="G47" s="92">
        <f t="shared" si="4"/>
        <v>0</v>
      </c>
      <c r="H47" s="92">
        <f t="shared" si="30"/>
        <v>0</v>
      </c>
      <c r="I47" s="92">
        <f t="shared" si="17"/>
      </c>
      <c r="J47" s="93">
        <f t="shared" si="5"/>
        <v>0</v>
      </c>
      <c r="K47" s="93" t="str">
        <f t="shared" si="18"/>
        <v>ー</v>
      </c>
      <c r="L47" s="93" t="str">
        <f t="shared" si="19"/>
        <v>ー</v>
      </c>
      <c r="M47" s="92" t="str">
        <f t="shared" si="31"/>
        <v>ー</v>
      </c>
      <c r="N47" s="94" t="str">
        <f t="shared" si="6"/>
        <v>テクニック</v>
      </c>
      <c r="O47" s="92">
        <f t="shared" si="7"/>
      </c>
      <c r="P47" s="92" t="e">
        <f t="shared" si="8"/>
        <v>#VALUE!</v>
      </c>
      <c r="Q47" s="95">
        <f t="shared" si="32"/>
      </c>
      <c r="R47" s="96"/>
      <c r="S47" s="101">
        <v>9</v>
      </c>
      <c r="T47" s="414"/>
      <c r="U47" s="415"/>
      <c r="V47" s="415"/>
      <c r="W47" s="415"/>
      <c r="X47" s="416"/>
      <c r="Y47" s="417"/>
      <c r="Z47" s="418"/>
      <c r="AA47" s="99"/>
      <c r="AB47" s="419"/>
      <c r="AC47" s="363"/>
      <c r="AD47" s="99">
        <f t="shared" si="9"/>
      </c>
      <c r="AE47" s="422"/>
      <c r="AF47" s="423"/>
      <c r="AG47" s="40">
        <f t="shared" si="10"/>
      </c>
      <c r="AH47" s="101">
        <v>33</v>
      </c>
      <c r="AI47" s="414"/>
      <c r="AJ47" s="360"/>
      <c r="AK47" s="360"/>
      <c r="AL47" s="360"/>
      <c r="AM47" s="424"/>
      <c r="AN47" s="417"/>
      <c r="AO47" s="418"/>
      <c r="AP47" s="99"/>
      <c r="AQ47" s="419"/>
      <c r="AR47" s="425"/>
      <c r="AS47" s="99">
        <f t="shared" si="20"/>
      </c>
      <c r="AT47" s="422"/>
      <c r="AU47" s="423"/>
      <c r="AV47" s="44">
        <f t="shared" si="38"/>
      </c>
      <c r="AW47" s="33"/>
      <c r="AX47" s="91">
        <f t="shared" si="33"/>
      </c>
      <c r="AY47" s="25">
        <f t="shared" si="21"/>
      </c>
      <c r="AZ47" s="91">
        <f t="shared" si="22"/>
      </c>
      <c r="BA47" s="172">
        <f t="shared" si="34"/>
      </c>
      <c r="BB47" s="92">
        <f t="shared" si="23"/>
      </c>
      <c r="BC47" s="92">
        <f t="shared" si="12"/>
        <v>0</v>
      </c>
      <c r="BD47" s="92">
        <f t="shared" si="35"/>
        <v>0</v>
      </c>
      <c r="BE47" s="92">
        <f t="shared" si="37"/>
      </c>
      <c r="BF47" s="93">
        <f t="shared" si="24"/>
        <v>0</v>
      </c>
      <c r="BG47" s="93" t="str">
        <f t="shared" si="25"/>
        <v>ー</v>
      </c>
      <c r="BH47" s="93" t="str">
        <f t="shared" si="26"/>
        <v>ー</v>
      </c>
      <c r="BI47" s="92" t="str">
        <f t="shared" si="36"/>
        <v>ー</v>
      </c>
      <c r="BJ47" s="94" t="str">
        <f t="shared" si="13"/>
        <v>テクニック</v>
      </c>
      <c r="BK47" s="92">
        <f t="shared" si="27"/>
      </c>
      <c r="BL47" s="92" t="e">
        <f t="shared" si="28"/>
        <v>#VALUE!</v>
      </c>
      <c r="BM47" s="95">
        <f t="shared" si="29"/>
      </c>
      <c r="BN47" s="96"/>
      <c r="BO47" s="174"/>
      <c r="BP47" s="174"/>
      <c r="BQ47" s="174"/>
      <c r="BR47" s="174"/>
      <c r="BS47" s="174"/>
      <c r="BT47" s="174"/>
      <c r="BU47" s="174"/>
      <c r="BV47" s="174"/>
      <c r="BW47" s="174"/>
      <c r="BX47" s="174"/>
      <c r="BY47" s="174"/>
      <c r="BZ47" s="174"/>
      <c r="CA47" s="174"/>
      <c r="CB47" s="174"/>
      <c r="CC47" s="174"/>
      <c r="CD47" s="174"/>
      <c r="CE47" s="174"/>
    </row>
    <row r="48" spans="2:83" ht="13.5">
      <c r="B48" s="25">
        <f t="shared" si="2"/>
      </c>
      <c r="C48" s="25">
        <f t="shared" si="14"/>
      </c>
      <c r="D48" s="91">
        <f t="shared" si="15"/>
      </c>
      <c r="E48" s="172">
        <f t="shared" si="16"/>
      </c>
      <c r="F48" s="92">
        <f t="shared" si="3"/>
      </c>
      <c r="G48" s="92">
        <f t="shared" si="4"/>
        <v>0</v>
      </c>
      <c r="H48" s="92">
        <f t="shared" si="30"/>
        <v>0</v>
      </c>
      <c r="I48" s="92">
        <f t="shared" si="17"/>
      </c>
      <c r="J48" s="93">
        <f t="shared" si="5"/>
        <v>0</v>
      </c>
      <c r="K48" s="93" t="str">
        <f t="shared" si="18"/>
        <v>ー</v>
      </c>
      <c r="L48" s="93" t="str">
        <f t="shared" si="19"/>
        <v>ー</v>
      </c>
      <c r="M48" s="92" t="str">
        <f t="shared" si="31"/>
        <v>ー</v>
      </c>
      <c r="N48" s="94" t="str">
        <f t="shared" si="6"/>
        <v>テクニック</v>
      </c>
      <c r="O48" s="92">
        <f t="shared" si="7"/>
      </c>
      <c r="P48" s="92" t="e">
        <f t="shared" si="8"/>
        <v>#VALUE!</v>
      </c>
      <c r="Q48" s="95">
        <f t="shared" si="32"/>
      </c>
      <c r="R48" s="96"/>
      <c r="S48" s="101">
        <v>10</v>
      </c>
      <c r="T48" s="414"/>
      <c r="U48" s="415"/>
      <c r="V48" s="415"/>
      <c r="W48" s="415"/>
      <c r="X48" s="416"/>
      <c r="Y48" s="417"/>
      <c r="Z48" s="418"/>
      <c r="AA48" s="99"/>
      <c r="AB48" s="419"/>
      <c r="AC48" s="363"/>
      <c r="AD48" s="99">
        <f t="shared" si="9"/>
      </c>
      <c r="AE48" s="422"/>
      <c r="AF48" s="423"/>
      <c r="AG48" s="40">
        <f t="shared" si="10"/>
      </c>
      <c r="AH48" s="101">
        <v>34</v>
      </c>
      <c r="AI48" s="414"/>
      <c r="AJ48" s="360"/>
      <c r="AK48" s="360"/>
      <c r="AL48" s="360"/>
      <c r="AM48" s="424"/>
      <c r="AN48" s="417"/>
      <c r="AO48" s="418"/>
      <c r="AP48" s="99"/>
      <c r="AQ48" s="419"/>
      <c r="AR48" s="425"/>
      <c r="AS48" s="99">
        <f t="shared" si="20"/>
      </c>
      <c r="AT48" s="422"/>
      <c r="AU48" s="423"/>
      <c r="AV48" s="44">
        <f t="shared" si="38"/>
      </c>
      <c r="AW48" s="33"/>
      <c r="AX48" s="91">
        <f t="shared" si="33"/>
      </c>
      <c r="AY48" s="25">
        <f t="shared" si="21"/>
      </c>
      <c r="AZ48" s="91">
        <f t="shared" si="22"/>
      </c>
      <c r="BA48" s="172">
        <f t="shared" si="34"/>
      </c>
      <c r="BB48" s="92">
        <f t="shared" si="23"/>
      </c>
      <c r="BC48" s="92">
        <f t="shared" si="12"/>
        <v>0</v>
      </c>
      <c r="BD48" s="92">
        <f t="shared" si="35"/>
        <v>0</v>
      </c>
      <c r="BE48" s="92">
        <f t="shared" si="37"/>
      </c>
      <c r="BF48" s="93">
        <f t="shared" si="24"/>
        <v>0</v>
      </c>
      <c r="BG48" s="93" t="str">
        <f t="shared" si="25"/>
        <v>ー</v>
      </c>
      <c r="BH48" s="93" t="str">
        <f t="shared" si="26"/>
        <v>ー</v>
      </c>
      <c r="BI48" s="92" t="str">
        <f t="shared" si="36"/>
        <v>ー</v>
      </c>
      <c r="BJ48" s="94" t="str">
        <f t="shared" si="13"/>
        <v>テクニック</v>
      </c>
      <c r="BK48" s="92">
        <f t="shared" si="27"/>
      </c>
      <c r="BL48" s="92" t="e">
        <f t="shared" si="28"/>
        <v>#VALUE!</v>
      </c>
      <c r="BM48" s="95">
        <f t="shared" si="29"/>
      </c>
      <c r="BN48" s="96"/>
      <c r="BO48" s="175" t="s">
        <v>128</v>
      </c>
      <c r="BP48" s="175"/>
      <c r="BQ48" s="175"/>
      <c r="BR48" s="175"/>
      <c r="BS48" s="175"/>
      <c r="BT48" s="175"/>
      <c r="BU48" s="175"/>
      <c r="BV48" s="175"/>
      <c r="BW48" s="175"/>
      <c r="BX48" s="175"/>
      <c r="BY48" s="175"/>
      <c r="BZ48" s="175"/>
      <c r="CA48" s="175"/>
      <c r="CB48" s="175"/>
      <c r="CC48" s="175"/>
      <c r="CD48" s="175"/>
      <c r="CE48" s="175"/>
    </row>
    <row r="49" spans="2:83" ht="13.5">
      <c r="B49" s="25">
        <f t="shared" si="2"/>
      </c>
      <c r="C49" s="25">
        <f t="shared" si="14"/>
      </c>
      <c r="D49" s="91">
        <f t="shared" si="15"/>
      </c>
      <c r="E49" s="172">
        <f t="shared" si="16"/>
      </c>
      <c r="F49" s="92">
        <f t="shared" si="3"/>
      </c>
      <c r="G49" s="92">
        <f t="shared" si="4"/>
        <v>0</v>
      </c>
      <c r="H49" s="92">
        <f t="shared" si="30"/>
        <v>0</v>
      </c>
      <c r="I49" s="92">
        <f t="shared" si="17"/>
      </c>
      <c r="J49" s="93">
        <f t="shared" si="5"/>
        <v>0</v>
      </c>
      <c r="K49" s="93" t="str">
        <f t="shared" si="18"/>
        <v>ー</v>
      </c>
      <c r="L49" s="93" t="str">
        <f t="shared" si="19"/>
        <v>ー</v>
      </c>
      <c r="M49" s="92" t="str">
        <f t="shared" si="31"/>
        <v>ー</v>
      </c>
      <c r="N49" s="94" t="str">
        <f t="shared" si="6"/>
        <v>テクニック</v>
      </c>
      <c r="O49" s="92">
        <f t="shared" si="7"/>
      </c>
      <c r="P49" s="92" t="e">
        <f t="shared" si="8"/>
        <v>#VALUE!</v>
      </c>
      <c r="Q49" s="95">
        <f t="shared" si="32"/>
      </c>
      <c r="R49" s="96"/>
      <c r="S49" s="101">
        <v>11</v>
      </c>
      <c r="T49" s="414"/>
      <c r="U49" s="415"/>
      <c r="V49" s="415"/>
      <c r="W49" s="415"/>
      <c r="X49" s="416"/>
      <c r="Y49" s="417"/>
      <c r="Z49" s="418"/>
      <c r="AA49" s="99"/>
      <c r="AB49" s="419"/>
      <c r="AC49" s="363"/>
      <c r="AD49" s="99">
        <f t="shared" si="9"/>
      </c>
      <c r="AE49" s="422"/>
      <c r="AF49" s="423"/>
      <c r="AG49" s="40">
        <f t="shared" si="10"/>
      </c>
      <c r="AH49" s="101">
        <v>35</v>
      </c>
      <c r="AI49" s="414"/>
      <c r="AJ49" s="360"/>
      <c r="AK49" s="360"/>
      <c r="AL49" s="360"/>
      <c r="AM49" s="424"/>
      <c r="AN49" s="417"/>
      <c r="AO49" s="418"/>
      <c r="AP49" s="99"/>
      <c r="AQ49" s="419"/>
      <c r="AR49" s="425"/>
      <c r="AS49" s="99">
        <f t="shared" si="20"/>
      </c>
      <c r="AT49" s="422"/>
      <c r="AU49" s="423"/>
      <c r="AV49" s="44">
        <f t="shared" si="38"/>
      </c>
      <c r="AW49" s="33"/>
      <c r="AX49" s="91">
        <f t="shared" si="33"/>
      </c>
      <c r="AY49" s="25">
        <f t="shared" si="21"/>
      </c>
      <c r="AZ49" s="91">
        <f t="shared" si="22"/>
      </c>
      <c r="BA49" s="172">
        <f t="shared" si="34"/>
      </c>
      <c r="BB49" s="92">
        <f t="shared" si="23"/>
      </c>
      <c r="BC49" s="92">
        <f t="shared" si="12"/>
        <v>0</v>
      </c>
      <c r="BD49" s="92">
        <f t="shared" si="35"/>
        <v>0</v>
      </c>
      <c r="BE49" s="92">
        <f t="shared" si="37"/>
      </c>
      <c r="BF49" s="93">
        <f t="shared" si="24"/>
        <v>0</v>
      </c>
      <c r="BG49" s="93" t="str">
        <f t="shared" si="25"/>
        <v>ー</v>
      </c>
      <c r="BH49" s="93" t="str">
        <f t="shared" si="26"/>
        <v>ー</v>
      </c>
      <c r="BI49" s="92" t="str">
        <f t="shared" si="36"/>
        <v>ー</v>
      </c>
      <c r="BJ49" s="94" t="str">
        <f t="shared" si="13"/>
        <v>テクニック</v>
      </c>
      <c r="BK49" s="92">
        <f t="shared" si="27"/>
      </c>
      <c r="BL49" s="92" t="e">
        <f t="shared" si="28"/>
        <v>#VALUE!</v>
      </c>
      <c r="BM49" s="95">
        <f t="shared" si="29"/>
      </c>
      <c r="BN49" s="96"/>
      <c r="BO49" s="104" t="s">
        <v>168</v>
      </c>
      <c r="BP49" s="105"/>
      <c r="BQ49" s="105"/>
      <c r="BR49" s="105" t="s">
        <v>169</v>
      </c>
      <c r="BS49" s="106" t="s">
        <v>170</v>
      </c>
      <c r="BT49" s="107" t="s">
        <v>171</v>
      </c>
      <c r="BU49" s="178" t="s">
        <v>172</v>
      </c>
      <c r="BV49" s="106" t="s">
        <v>173</v>
      </c>
      <c r="BW49" s="108" t="s">
        <v>174</v>
      </c>
      <c r="BX49" s="109" t="s">
        <v>175</v>
      </c>
      <c r="BY49" s="108" t="s">
        <v>176</v>
      </c>
      <c r="BZ49" s="177" t="s">
        <v>177</v>
      </c>
      <c r="CA49" s="84"/>
      <c r="CB49" s="110"/>
      <c r="CC49" s="111" t="s">
        <v>178</v>
      </c>
      <c r="CD49" s="106" t="s">
        <v>179</v>
      </c>
      <c r="CE49" s="106" t="s">
        <v>180</v>
      </c>
    </row>
    <row r="50" spans="2:83" ht="13.5">
      <c r="B50" s="25">
        <f t="shared" si="2"/>
      </c>
      <c r="C50" s="25">
        <f t="shared" si="14"/>
      </c>
      <c r="D50" s="91">
        <f t="shared" si="15"/>
      </c>
      <c r="E50" s="172">
        <f t="shared" si="16"/>
      </c>
      <c r="F50" s="92">
        <f t="shared" si="3"/>
      </c>
      <c r="G50" s="92">
        <f t="shared" si="4"/>
        <v>0</v>
      </c>
      <c r="H50" s="92">
        <f t="shared" si="30"/>
        <v>0</v>
      </c>
      <c r="I50" s="92">
        <f t="shared" si="17"/>
      </c>
      <c r="J50" s="93">
        <f t="shared" si="5"/>
        <v>0</v>
      </c>
      <c r="K50" s="93" t="str">
        <f t="shared" si="18"/>
        <v>ー</v>
      </c>
      <c r="L50" s="93" t="str">
        <f t="shared" si="19"/>
        <v>ー</v>
      </c>
      <c r="M50" s="92" t="str">
        <f t="shared" si="31"/>
        <v>ー</v>
      </c>
      <c r="N50" s="94" t="str">
        <f t="shared" si="6"/>
        <v>テクニック</v>
      </c>
      <c r="O50" s="92">
        <f t="shared" si="7"/>
      </c>
      <c r="P50" s="92" t="e">
        <f t="shared" si="8"/>
        <v>#VALUE!</v>
      </c>
      <c r="Q50" s="95">
        <f t="shared" si="32"/>
      </c>
      <c r="R50" s="96"/>
      <c r="S50" s="101">
        <v>12</v>
      </c>
      <c r="T50" s="414"/>
      <c r="U50" s="415"/>
      <c r="V50" s="415"/>
      <c r="W50" s="415"/>
      <c r="X50" s="416"/>
      <c r="Y50" s="417"/>
      <c r="Z50" s="418"/>
      <c r="AA50" s="99"/>
      <c r="AB50" s="419"/>
      <c r="AC50" s="363"/>
      <c r="AD50" s="99">
        <f t="shared" si="9"/>
      </c>
      <c r="AE50" s="422"/>
      <c r="AF50" s="423"/>
      <c r="AG50" s="40">
        <f t="shared" si="10"/>
      </c>
      <c r="AH50" s="101">
        <v>36</v>
      </c>
      <c r="AI50" s="414"/>
      <c r="AJ50" s="360"/>
      <c r="AK50" s="360"/>
      <c r="AL50" s="360"/>
      <c r="AM50" s="424"/>
      <c r="AN50" s="417"/>
      <c r="AO50" s="418"/>
      <c r="AP50" s="99"/>
      <c r="AQ50" s="419"/>
      <c r="AR50" s="425"/>
      <c r="AS50" s="99">
        <f t="shared" si="20"/>
      </c>
      <c r="AT50" s="422"/>
      <c r="AU50" s="423"/>
      <c r="AV50" s="44">
        <f t="shared" si="38"/>
      </c>
      <c r="AW50" s="33"/>
      <c r="AX50" s="91">
        <f t="shared" si="33"/>
      </c>
      <c r="AY50" s="25">
        <f t="shared" si="21"/>
      </c>
      <c r="AZ50" s="91">
        <f t="shared" si="22"/>
      </c>
      <c r="BA50" s="172">
        <f t="shared" si="34"/>
      </c>
      <c r="BB50" s="92">
        <f t="shared" si="23"/>
      </c>
      <c r="BC50" s="92">
        <f t="shared" si="12"/>
        <v>0</v>
      </c>
      <c r="BD50" s="92">
        <f t="shared" si="35"/>
        <v>0</v>
      </c>
      <c r="BE50" s="92">
        <f t="shared" si="37"/>
      </c>
      <c r="BF50" s="93">
        <f t="shared" si="24"/>
        <v>0</v>
      </c>
      <c r="BG50" s="93" t="str">
        <f t="shared" si="25"/>
        <v>ー</v>
      </c>
      <c r="BH50" s="93" t="str">
        <f t="shared" si="26"/>
        <v>ー</v>
      </c>
      <c r="BI50" s="92" t="str">
        <f t="shared" si="36"/>
        <v>ー</v>
      </c>
      <c r="BJ50" s="94" t="str">
        <f t="shared" si="13"/>
        <v>テクニック</v>
      </c>
      <c r="BK50" s="92">
        <f t="shared" si="27"/>
      </c>
      <c r="BL50" s="92" t="e">
        <f t="shared" si="28"/>
        <v>#VALUE!</v>
      </c>
      <c r="BM50" s="95">
        <f t="shared" si="29"/>
      </c>
      <c r="BN50" s="96"/>
      <c r="BO50" s="37"/>
      <c r="BP50" s="98"/>
      <c r="BQ50" s="98"/>
      <c r="BR50" s="98"/>
      <c r="BS50" s="112"/>
      <c r="BT50" s="112"/>
      <c r="BU50" s="113"/>
      <c r="BV50" s="112"/>
      <c r="BW50" s="100"/>
      <c r="BX50" s="114"/>
      <c r="BY50" s="112"/>
      <c r="BZ50" s="115"/>
      <c r="CA50" s="116"/>
      <c r="CB50" s="114"/>
      <c r="CC50" s="117"/>
      <c r="CD50" s="118"/>
      <c r="CE50" s="119"/>
    </row>
    <row r="51" spans="2:83" ht="13.5">
      <c r="B51" s="25">
        <f t="shared" si="2"/>
      </c>
      <c r="C51" s="25">
        <f t="shared" si="14"/>
      </c>
      <c r="D51" s="91">
        <f t="shared" si="15"/>
      </c>
      <c r="E51" s="172">
        <f t="shared" si="16"/>
      </c>
      <c r="F51" s="92">
        <f t="shared" si="3"/>
      </c>
      <c r="G51" s="92">
        <f t="shared" si="4"/>
        <v>0</v>
      </c>
      <c r="H51" s="92">
        <f t="shared" si="30"/>
        <v>0</v>
      </c>
      <c r="I51" s="92">
        <f t="shared" si="17"/>
      </c>
      <c r="J51" s="93">
        <f t="shared" si="5"/>
        <v>0</v>
      </c>
      <c r="K51" s="93" t="str">
        <f t="shared" si="18"/>
        <v>ー</v>
      </c>
      <c r="L51" s="93" t="str">
        <f t="shared" si="19"/>
        <v>ー</v>
      </c>
      <c r="M51" s="92" t="str">
        <f t="shared" si="31"/>
        <v>ー</v>
      </c>
      <c r="N51" s="94" t="str">
        <f t="shared" si="6"/>
        <v>テクニック</v>
      </c>
      <c r="O51" s="92">
        <f t="shared" si="7"/>
      </c>
      <c r="P51" s="92" t="e">
        <f t="shared" si="8"/>
        <v>#VALUE!</v>
      </c>
      <c r="Q51" s="95">
        <f t="shared" si="32"/>
      </c>
      <c r="R51" s="96"/>
      <c r="S51" s="101">
        <v>13</v>
      </c>
      <c r="T51" s="414"/>
      <c r="U51" s="415"/>
      <c r="V51" s="415"/>
      <c r="W51" s="415"/>
      <c r="X51" s="416"/>
      <c r="Y51" s="417"/>
      <c r="Z51" s="418"/>
      <c r="AA51" s="99"/>
      <c r="AB51" s="419"/>
      <c r="AC51" s="363"/>
      <c r="AD51" s="99">
        <f t="shared" si="9"/>
      </c>
      <c r="AE51" s="422"/>
      <c r="AF51" s="423"/>
      <c r="AG51" s="40">
        <f t="shared" si="10"/>
      </c>
      <c r="AH51" s="101">
        <v>37</v>
      </c>
      <c r="AI51" s="414"/>
      <c r="AJ51" s="360"/>
      <c r="AK51" s="360"/>
      <c r="AL51" s="360"/>
      <c r="AM51" s="424"/>
      <c r="AN51" s="417"/>
      <c r="AO51" s="418"/>
      <c r="AP51" s="99"/>
      <c r="AQ51" s="419"/>
      <c r="AR51" s="425"/>
      <c r="AS51" s="99">
        <f t="shared" si="20"/>
      </c>
      <c r="AT51" s="422"/>
      <c r="AU51" s="423"/>
      <c r="AV51" s="44">
        <f t="shared" si="38"/>
      </c>
      <c r="AW51" s="33"/>
      <c r="AX51" s="91">
        <f t="shared" si="33"/>
      </c>
      <c r="AY51" s="25">
        <f t="shared" si="21"/>
      </c>
      <c r="AZ51" s="91">
        <f t="shared" si="22"/>
      </c>
      <c r="BA51" s="172">
        <f t="shared" si="34"/>
      </c>
      <c r="BB51" s="92">
        <f t="shared" si="23"/>
      </c>
      <c r="BC51" s="92">
        <f t="shared" si="12"/>
        <v>0</v>
      </c>
      <c r="BD51" s="92">
        <f t="shared" si="35"/>
        <v>0</v>
      </c>
      <c r="BE51" s="92">
        <f t="shared" si="37"/>
      </c>
      <c r="BF51" s="93">
        <f t="shared" si="24"/>
        <v>0</v>
      </c>
      <c r="BG51" s="93" t="str">
        <f t="shared" si="25"/>
        <v>ー</v>
      </c>
      <c r="BH51" s="93" t="str">
        <f t="shared" si="26"/>
        <v>ー</v>
      </c>
      <c r="BI51" s="92" t="str">
        <f t="shared" si="36"/>
        <v>ー</v>
      </c>
      <c r="BJ51" s="94" t="str">
        <f t="shared" si="13"/>
        <v>テクニック</v>
      </c>
      <c r="BK51" s="92">
        <f t="shared" si="27"/>
      </c>
      <c r="BL51" s="92" t="e">
        <f t="shared" si="28"/>
        <v>#VALUE!</v>
      </c>
      <c r="BM51" s="95">
        <f t="shared" si="29"/>
      </c>
      <c r="BN51" s="96"/>
      <c r="BO51" s="81"/>
      <c r="BP51" s="120"/>
      <c r="BQ51" s="120"/>
      <c r="BR51" s="120"/>
      <c r="BS51" s="121"/>
      <c r="BT51" s="121"/>
      <c r="BU51" s="122"/>
      <c r="BV51" s="121"/>
      <c r="BW51" s="123"/>
      <c r="BX51" s="124"/>
      <c r="BY51" s="121"/>
      <c r="BZ51" s="125"/>
      <c r="CA51" s="126"/>
      <c r="CB51" s="124"/>
      <c r="CC51" s="127"/>
      <c r="CD51" s="128"/>
      <c r="CE51" s="129"/>
    </row>
    <row r="52" spans="2:83" ht="13.5">
      <c r="B52" s="25">
        <f t="shared" si="2"/>
      </c>
      <c r="C52" s="25">
        <f t="shared" si="14"/>
      </c>
      <c r="D52" s="91">
        <f t="shared" si="15"/>
      </c>
      <c r="E52" s="172">
        <f t="shared" si="16"/>
      </c>
      <c r="F52" s="92">
        <f t="shared" si="3"/>
      </c>
      <c r="G52" s="92">
        <f t="shared" si="4"/>
        <v>0</v>
      </c>
      <c r="H52" s="92">
        <f t="shared" si="30"/>
        <v>0</v>
      </c>
      <c r="I52" s="92">
        <f t="shared" si="17"/>
      </c>
      <c r="J52" s="93">
        <f t="shared" si="5"/>
        <v>0</v>
      </c>
      <c r="K52" s="93" t="str">
        <f t="shared" si="18"/>
        <v>ー</v>
      </c>
      <c r="L52" s="93" t="str">
        <f t="shared" si="19"/>
        <v>ー</v>
      </c>
      <c r="M52" s="92" t="str">
        <f t="shared" si="31"/>
        <v>ー</v>
      </c>
      <c r="N52" s="94" t="str">
        <f t="shared" si="6"/>
        <v>テクニック</v>
      </c>
      <c r="O52" s="92">
        <f t="shared" si="7"/>
      </c>
      <c r="P52" s="92" t="e">
        <f t="shared" si="8"/>
        <v>#VALUE!</v>
      </c>
      <c r="Q52" s="95">
        <f t="shared" si="32"/>
      </c>
      <c r="R52" s="96"/>
      <c r="S52" s="101">
        <v>14</v>
      </c>
      <c r="T52" s="414"/>
      <c r="U52" s="415"/>
      <c r="V52" s="415"/>
      <c r="W52" s="415"/>
      <c r="X52" s="416"/>
      <c r="Y52" s="417"/>
      <c r="Z52" s="418"/>
      <c r="AA52" s="99"/>
      <c r="AB52" s="419"/>
      <c r="AC52" s="363"/>
      <c r="AD52" s="99">
        <f t="shared" si="9"/>
      </c>
      <c r="AE52" s="422"/>
      <c r="AF52" s="423"/>
      <c r="AG52" s="40">
        <f t="shared" si="10"/>
      </c>
      <c r="AH52" s="101">
        <v>38</v>
      </c>
      <c r="AI52" s="414"/>
      <c r="AJ52" s="360"/>
      <c r="AK52" s="360"/>
      <c r="AL52" s="360"/>
      <c r="AM52" s="424"/>
      <c r="AN52" s="417"/>
      <c r="AO52" s="418"/>
      <c r="AP52" s="99"/>
      <c r="AQ52" s="419"/>
      <c r="AR52" s="425"/>
      <c r="AS52" s="99">
        <f t="shared" si="20"/>
      </c>
      <c r="AT52" s="422"/>
      <c r="AU52" s="423"/>
      <c r="AV52" s="44">
        <f t="shared" si="38"/>
      </c>
      <c r="AW52" s="33"/>
      <c r="AX52" s="91">
        <f t="shared" si="33"/>
      </c>
      <c r="AY52" s="25">
        <f t="shared" si="21"/>
      </c>
      <c r="AZ52" s="91">
        <f t="shared" si="22"/>
      </c>
      <c r="BA52" s="172">
        <f t="shared" si="34"/>
      </c>
      <c r="BB52" s="92">
        <f t="shared" si="23"/>
      </c>
      <c r="BC52" s="92">
        <f t="shared" si="12"/>
        <v>0</v>
      </c>
      <c r="BD52" s="92">
        <f t="shared" si="35"/>
        <v>0</v>
      </c>
      <c r="BE52" s="92">
        <f t="shared" si="37"/>
      </c>
      <c r="BF52" s="93">
        <f t="shared" si="24"/>
        <v>0</v>
      </c>
      <c r="BG52" s="93" t="str">
        <f t="shared" si="25"/>
        <v>ー</v>
      </c>
      <c r="BH52" s="93" t="str">
        <f t="shared" si="26"/>
        <v>ー</v>
      </c>
      <c r="BI52" s="92" t="str">
        <f t="shared" si="36"/>
        <v>ー</v>
      </c>
      <c r="BJ52" s="94" t="str">
        <f t="shared" si="13"/>
        <v>テクニック</v>
      </c>
      <c r="BK52" s="92">
        <f t="shared" si="27"/>
      </c>
      <c r="BL52" s="92" t="e">
        <f t="shared" si="28"/>
        <v>#VALUE!</v>
      </c>
      <c r="BM52" s="95">
        <f t="shared" si="29"/>
      </c>
      <c r="BN52" s="96"/>
      <c r="BO52" s="130" t="s">
        <v>204</v>
      </c>
      <c r="BP52" s="131"/>
      <c r="BQ52" s="131"/>
      <c r="BR52" s="131" t="s">
        <v>181</v>
      </c>
      <c r="BS52" s="131" t="s">
        <v>142</v>
      </c>
      <c r="BT52" s="132" t="s">
        <v>205</v>
      </c>
      <c r="BU52" s="130" t="s">
        <v>206</v>
      </c>
      <c r="BV52" s="131"/>
      <c r="BW52" s="131"/>
      <c r="BX52" s="131" t="s">
        <v>181</v>
      </c>
      <c r="BY52" s="131" t="s">
        <v>142</v>
      </c>
      <c r="BZ52" s="132" t="s">
        <v>205</v>
      </c>
      <c r="CA52" s="426" t="s">
        <v>182</v>
      </c>
      <c r="CB52" s="133" t="s">
        <v>183</v>
      </c>
      <c r="CC52" s="134"/>
      <c r="CD52" s="135"/>
      <c r="CE52" s="136" t="s">
        <v>205</v>
      </c>
    </row>
    <row r="53" spans="2:83" ht="13.5">
      <c r="B53" s="25">
        <f t="shared" si="2"/>
      </c>
      <c r="C53" s="25">
        <f t="shared" si="14"/>
      </c>
      <c r="D53" s="91">
        <f t="shared" si="15"/>
      </c>
      <c r="E53" s="172">
        <f t="shared" si="16"/>
      </c>
      <c r="F53" s="92">
        <f t="shared" si="3"/>
      </c>
      <c r="G53" s="92">
        <f t="shared" si="4"/>
        <v>0</v>
      </c>
      <c r="H53" s="92">
        <f t="shared" si="30"/>
        <v>0</v>
      </c>
      <c r="I53" s="92">
        <f t="shared" si="17"/>
      </c>
      <c r="J53" s="93">
        <f t="shared" si="5"/>
        <v>0</v>
      </c>
      <c r="K53" s="93" t="str">
        <f t="shared" si="18"/>
        <v>ー</v>
      </c>
      <c r="L53" s="93" t="str">
        <f t="shared" si="19"/>
        <v>ー</v>
      </c>
      <c r="M53" s="92" t="str">
        <f t="shared" si="31"/>
        <v>ー</v>
      </c>
      <c r="N53" s="94" t="str">
        <f t="shared" si="6"/>
        <v>テクニック</v>
      </c>
      <c r="O53" s="92">
        <f t="shared" si="7"/>
      </c>
      <c r="P53" s="92" t="e">
        <f t="shared" si="8"/>
        <v>#VALUE!</v>
      </c>
      <c r="Q53" s="95">
        <f t="shared" si="32"/>
      </c>
      <c r="R53" s="96"/>
      <c r="S53" s="101">
        <v>15</v>
      </c>
      <c r="T53" s="414"/>
      <c r="U53" s="415"/>
      <c r="V53" s="415"/>
      <c r="W53" s="415"/>
      <c r="X53" s="416"/>
      <c r="Y53" s="417"/>
      <c r="Z53" s="418"/>
      <c r="AA53" s="137"/>
      <c r="AB53" s="419"/>
      <c r="AC53" s="363"/>
      <c r="AD53" s="99">
        <f t="shared" si="9"/>
      </c>
      <c r="AE53" s="422"/>
      <c r="AF53" s="423"/>
      <c r="AG53" s="40">
        <f t="shared" si="10"/>
      </c>
      <c r="AH53" s="101">
        <v>39</v>
      </c>
      <c r="AI53" s="414"/>
      <c r="AJ53" s="360"/>
      <c r="AK53" s="360"/>
      <c r="AL53" s="360"/>
      <c r="AM53" s="424"/>
      <c r="AN53" s="417"/>
      <c r="AO53" s="418"/>
      <c r="AP53" s="137"/>
      <c r="AQ53" s="419"/>
      <c r="AR53" s="425"/>
      <c r="AS53" s="99">
        <f t="shared" si="20"/>
      </c>
      <c r="AT53" s="422"/>
      <c r="AU53" s="423"/>
      <c r="AV53" s="44">
        <f t="shared" si="38"/>
      </c>
      <c r="AW53" s="33"/>
      <c r="AX53" s="91">
        <f t="shared" si="33"/>
      </c>
      <c r="AY53" s="25">
        <f t="shared" si="21"/>
      </c>
      <c r="AZ53" s="91">
        <f t="shared" si="22"/>
      </c>
      <c r="BA53" s="172">
        <f t="shared" si="34"/>
      </c>
      <c r="BB53" s="92">
        <f t="shared" si="23"/>
      </c>
      <c r="BC53" s="92">
        <f t="shared" si="12"/>
        <v>0</v>
      </c>
      <c r="BD53" s="92">
        <f t="shared" si="35"/>
        <v>0</v>
      </c>
      <c r="BE53" s="92">
        <f t="shared" si="37"/>
      </c>
      <c r="BF53" s="93">
        <f t="shared" si="24"/>
        <v>0</v>
      </c>
      <c r="BG53" s="93" t="str">
        <f t="shared" si="25"/>
        <v>ー</v>
      </c>
      <c r="BH53" s="93" t="str">
        <f t="shared" si="26"/>
        <v>ー</v>
      </c>
      <c r="BI53" s="92" t="str">
        <f t="shared" si="36"/>
        <v>ー</v>
      </c>
      <c r="BJ53" s="94" t="str">
        <f t="shared" si="13"/>
        <v>テクニック</v>
      </c>
      <c r="BK53" s="92">
        <f t="shared" si="27"/>
      </c>
      <c r="BL53" s="92" t="e">
        <f t="shared" si="28"/>
        <v>#VALUE!</v>
      </c>
      <c r="BM53" s="95">
        <f t="shared" si="29"/>
      </c>
      <c r="BN53" s="96"/>
      <c r="BO53" s="25"/>
      <c r="BP53" s="26"/>
      <c r="BQ53" s="26"/>
      <c r="BR53" s="26"/>
      <c r="BS53" s="26"/>
      <c r="BT53" s="138"/>
      <c r="BU53" s="25"/>
      <c r="BV53" s="26"/>
      <c r="BW53" s="26"/>
      <c r="BX53" s="26"/>
      <c r="BY53" s="26"/>
      <c r="BZ53" s="138"/>
      <c r="CA53" s="427"/>
      <c r="CB53" s="139" t="s">
        <v>207</v>
      </c>
      <c r="CC53" s="140"/>
      <c r="CD53" s="141"/>
      <c r="CE53" s="142" t="s">
        <v>205</v>
      </c>
    </row>
    <row r="54" spans="2:83" ht="13.5">
      <c r="B54" s="25">
        <f t="shared" si="2"/>
      </c>
      <c r="C54" s="25">
        <f t="shared" si="14"/>
      </c>
      <c r="D54" s="91">
        <f t="shared" si="15"/>
      </c>
      <c r="E54" s="172">
        <f>LEFT(D54,3)</f>
      </c>
      <c r="F54" s="92">
        <f t="shared" si="3"/>
      </c>
      <c r="G54" s="92">
        <f t="shared" si="4"/>
        <v>0</v>
      </c>
      <c r="H54" s="92">
        <f t="shared" si="30"/>
        <v>0</v>
      </c>
      <c r="I54" s="92">
        <f t="shared" si="17"/>
      </c>
      <c r="J54" s="93">
        <f t="shared" si="5"/>
        <v>0</v>
      </c>
      <c r="K54" s="93" t="str">
        <f t="shared" si="18"/>
        <v>ー</v>
      </c>
      <c r="L54" s="93" t="str">
        <f t="shared" si="19"/>
        <v>ー</v>
      </c>
      <c r="M54" s="92" t="str">
        <f t="shared" si="31"/>
        <v>ー</v>
      </c>
      <c r="N54" s="94" t="str">
        <f t="shared" si="6"/>
        <v>テクニック</v>
      </c>
      <c r="O54" s="92">
        <f t="shared" si="7"/>
      </c>
      <c r="P54" s="92" t="e">
        <f t="shared" si="8"/>
        <v>#VALUE!</v>
      </c>
      <c r="Q54" s="95">
        <f t="shared" si="32"/>
      </c>
      <c r="R54" s="96"/>
      <c r="S54" s="101">
        <v>16</v>
      </c>
      <c r="T54" s="414"/>
      <c r="U54" s="415"/>
      <c r="V54" s="415"/>
      <c r="W54" s="415"/>
      <c r="X54" s="416"/>
      <c r="Y54" s="417"/>
      <c r="Z54" s="418"/>
      <c r="AA54" s="99"/>
      <c r="AB54" s="419"/>
      <c r="AC54" s="363"/>
      <c r="AD54" s="99">
        <f t="shared" si="9"/>
      </c>
      <c r="AE54" s="422"/>
      <c r="AF54" s="423"/>
      <c r="AG54" s="40">
        <f t="shared" si="10"/>
      </c>
      <c r="AH54" s="101">
        <v>40</v>
      </c>
      <c r="AI54" s="414"/>
      <c r="AJ54" s="360"/>
      <c r="AK54" s="360"/>
      <c r="AL54" s="360"/>
      <c r="AM54" s="424"/>
      <c r="AN54" s="417"/>
      <c r="AO54" s="418"/>
      <c r="AP54" s="99"/>
      <c r="AQ54" s="419"/>
      <c r="AR54" s="425"/>
      <c r="AS54" s="99">
        <f t="shared" si="20"/>
      </c>
      <c r="AT54" s="422"/>
      <c r="AU54" s="423"/>
      <c r="AV54" s="44">
        <f t="shared" si="38"/>
      </c>
      <c r="AW54" s="33"/>
      <c r="AX54" s="91">
        <f t="shared" si="33"/>
      </c>
      <c r="AY54" s="25">
        <f t="shared" si="21"/>
      </c>
      <c r="AZ54" s="91">
        <f t="shared" si="22"/>
      </c>
      <c r="BA54" s="172">
        <f t="shared" si="34"/>
      </c>
      <c r="BB54" s="92">
        <f t="shared" si="23"/>
      </c>
      <c r="BC54" s="92">
        <f t="shared" si="12"/>
        <v>0</v>
      </c>
      <c r="BD54" s="92">
        <f t="shared" si="35"/>
        <v>0</v>
      </c>
      <c r="BE54" s="92">
        <f t="shared" si="37"/>
      </c>
      <c r="BF54" s="93">
        <f t="shared" si="24"/>
        <v>0</v>
      </c>
      <c r="BG54" s="93" t="str">
        <f t="shared" si="25"/>
        <v>ー</v>
      </c>
      <c r="BH54" s="93" t="str">
        <f t="shared" si="26"/>
        <v>ー</v>
      </c>
      <c r="BI54" s="92" t="str">
        <f t="shared" si="36"/>
        <v>ー</v>
      </c>
      <c r="BJ54" s="94" t="str">
        <f t="shared" si="13"/>
        <v>テクニック</v>
      </c>
      <c r="BK54" s="92">
        <f t="shared" si="27"/>
      </c>
      <c r="BL54" s="92" t="e">
        <f t="shared" si="28"/>
        <v>#VALUE!</v>
      </c>
      <c r="BM54" s="95">
        <f t="shared" si="29"/>
      </c>
      <c r="BN54" s="96"/>
      <c r="BO54" s="25"/>
      <c r="BP54" s="26"/>
      <c r="BQ54" s="26"/>
      <c r="BR54" s="26"/>
      <c r="BS54" s="26"/>
      <c r="BT54" s="138"/>
      <c r="BU54" s="25"/>
      <c r="BV54" s="26"/>
      <c r="BW54" s="26"/>
      <c r="BX54" s="26"/>
      <c r="BY54" s="26"/>
      <c r="BZ54" s="138"/>
      <c r="CA54" s="427"/>
      <c r="CB54" s="139" t="s">
        <v>208</v>
      </c>
      <c r="CC54" s="140"/>
      <c r="CD54" s="141"/>
      <c r="CE54" s="142" t="s">
        <v>205</v>
      </c>
    </row>
    <row r="55" spans="2:83" ht="13.5">
      <c r="B55" s="25">
        <f t="shared" si="2"/>
      </c>
      <c r="C55" s="25">
        <f t="shared" si="14"/>
      </c>
      <c r="D55" s="91">
        <f t="shared" si="15"/>
      </c>
      <c r="E55" s="172">
        <f>LEFT(D55,3)</f>
      </c>
      <c r="F55" s="92">
        <f t="shared" si="3"/>
      </c>
      <c r="G55" s="92">
        <f t="shared" si="4"/>
        <v>0</v>
      </c>
      <c r="H55" s="92">
        <f t="shared" si="30"/>
        <v>0</v>
      </c>
      <c r="I55" s="92">
        <f t="shared" si="17"/>
      </c>
      <c r="J55" s="93">
        <f t="shared" si="5"/>
        <v>0</v>
      </c>
      <c r="K55" s="93" t="str">
        <f t="shared" si="18"/>
        <v>ー</v>
      </c>
      <c r="L55" s="93" t="str">
        <f t="shared" si="19"/>
        <v>ー</v>
      </c>
      <c r="M55" s="92" t="str">
        <f t="shared" si="31"/>
        <v>ー</v>
      </c>
      <c r="N55" s="94" t="str">
        <f t="shared" si="6"/>
        <v>テクニック</v>
      </c>
      <c r="O55" s="92">
        <f t="shared" si="7"/>
      </c>
      <c r="P55" s="92" t="e">
        <f t="shared" si="8"/>
        <v>#VALUE!</v>
      </c>
      <c r="Q55" s="95">
        <f t="shared" si="32"/>
      </c>
      <c r="R55" s="96"/>
      <c r="S55" s="101">
        <v>17</v>
      </c>
      <c r="T55" s="414"/>
      <c r="U55" s="415"/>
      <c r="V55" s="415"/>
      <c r="W55" s="415"/>
      <c r="X55" s="416"/>
      <c r="Y55" s="417"/>
      <c r="Z55" s="418"/>
      <c r="AA55" s="137"/>
      <c r="AB55" s="419"/>
      <c r="AC55" s="363"/>
      <c r="AD55" s="99">
        <f t="shared" si="9"/>
      </c>
      <c r="AE55" s="422"/>
      <c r="AF55" s="423"/>
      <c r="AG55" s="40">
        <f t="shared" si="10"/>
      </c>
      <c r="AH55" s="101">
        <v>41</v>
      </c>
      <c r="AI55" s="414"/>
      <c r="AJ55" s="360"/>
      <c r="AK55" s="360"/>
      <c r="AL55" s="360"/>
      <c r="AM55" s="424"/>
      <c r="AN55" s="417"/>
      <c r="AO55" s="418"/>
      <c r="AP55" s="137"/>
      <c r="AQ55" s="419"/>
      <c r="AR55" s="425"/>
      <c r="AS55" s="99">
        <f t="shared" si="20"/>
      </c>
      <c r="AT55" s="422"/>
      <c r="AU55" s="423"/>
      <c r="AV55" s="44">
        <f t="shared" si="38"/>
      </c>
      <c r="AW55" s="33"/>
      <c r="AX55" s="91">
        <f t="shared" si="33"/>
      </c>
      <c r="AY55" s="25">
        <f t="shared" si="21"/>
      </c>
      <c r="AZ55" s="91">
        <f t="shared" si="22"/>
      </c>
      <c r="BA55" s="172">
        <f t="shared" si="34"/>
      </c>
      <c r="BB55" s="92">
        <f t="shared" si="23"/>
      </c>
      <c r="BC55" s="92">
        <f t="shared" si="12"/>
        <v>0</v>
      </c>
      <c r="BD55" s="92">
        <f t="shared" si="35"/>
        <v>0</v>
      </c>
      <c r="BE55" s="92">
        <f t="shared" si="37"/>
      </c>
      <c r="BF55" s="93">
        <f t="shared" si="24"/>
        <v>0</v>
      </c>
      <c r="BG55" s="93" t="str">
        <f t="shared" si="25"/>
        <v>ー</v>
      </c>
      <c r="BH55" s="93" t="str">
        <f t="shared" si="26"/>
        <v>ー</v>
      </c>
      <c r="BI55" s="92" t="str">
        <f t="shared" si="36"/>
        <v>ー</v>
      </c>
      <c r="BJ55" s="94" t="str">
        <f t="shared" si="13"/>
        <v>テクニック</v>
      </c>
      <c r="BK55" s="92">
        <f t="shared" si="27"/>
      </c>
      <c r="BL55" s="92" t="e">
        <f t="shared" si="28"/>
        <v>#VALUE!</v>
      </c>
      <c r="BM55" s="95">
        <f t="shared" si="29"/>
      </c>
      <c r="BN55" s="96"/>
      <c r="BO55" s="25"/>
      <c r="BP55" s="26"/>
      <c r="BQ55" s="26"/>
      <c r="BR55" s="26"/>
      <c r="BS55" s="26"/>
      <c r="BT55" s="138"/>
      <c r="BU55" s="25"/>
      <c r="BV55" s="26"/>
      <c r="BW55" s="26"/>
      <c r="BX55" s="26"/>
      <c r="BY55" s="26"/>
      <c r="BZ55" s="138"/>
      <c r="CA55" s="428"/>
      <c r="CB55" s="143" t="s">
        <v>184</v>
      </c>
      <c r="CC55" s="144"/>
      <c r="CD55" s="145"/>
      <c r="CE55" s="146" t="s">
        <v>209</v>
      </c>
    </row>
    <row r="56" spans="2:83" ht="13.5">
      <c r="B56" s="25">
        <f t="shared" si="2"/>
      </c>
      <c r="C56" s="25">
        <f t="shared" si="14"/>
      </c>
      <c r="D56" s="91">
        <f t="shared" si="15"/>
      </c>
      <c r="E56" s="172">
        <f>LEFT(D56,3)</f>
      </c>
      <c r="F56" s="92">
        <f t="shared" si="3"/>
      </c>
      <c r="G56" s="92">
        <f t="shared" si="4"/>
        <v>0</v>
      </c>
      <c r="H56" s="92">
        <f t="shared" si="30"/>
        <v>0</v>
      </c>
      <c r="I56" s="92">
        <f t="shared" si="17"/>
      </c>
      <c r="J56" s="93">
        <f t="shared" si="5"/>
        <v>0</v>
      </c>
      <c r="K56" s="93" t="str">
        <f t="shared" si="18"/>
        <v>ー</v>
      </c>
      <c r="L56" s="93" t="str">
        <f t="shared" si="19"/>
        <v>ー</v>
      </c>
      <c r="M56" s="92" t="str">
        <f t="shared" si="31"/>
        <v>ー</v>
      </c>
      <c r="N56" s="94" t="str">
        <f t="shared" si="6"/>
        <v>テクニック</v>
      </c>
      <c r="O56" s="92">
        <f t="shared" si="7"/>
      </c>
      <c r="P56" s="92" t="e">
        <f t="shared" si="8"/>
        <v>#VALUE!</v>
      </c>
      <c r="Q56" s="95">
        <f t="shared" si="32"/>
      </c>
      <c r="R56" s="96"/>
      <c r="S56" s="101">
        <v>18</v>
      </c>
      <c r="T56" s="414"/>
      <c r="U56" s="415"/>
      <c r="V56" s="415"/>
      <c r="W56" s="415"/>
      <c r="X56" s="416"/>
      <c r="Y56" s="417"/>
      <c r="Z56" s="418"/>
      <c r="AA56" s="99"/>
      <c r="AB56" s="419"/>
      <c r="AC56" s="363"/>
      <c r="AD56" s="99">
        <f t="shared" si="9"/>
      </c>
      <c r="AE56" s="422"/>
      <c r="AF56" s="423"/>
      <c r="AG56" s="40">
        <f t="shared" si="10"/>
      </c>
      <c r="AH56" s="101">
        <v>42</v>
      </c>
      <c r="AI56" s="414"/>
      <c r="AJ56" s="360"/>
      <c r="AK56" s="360"/>
      <c r="AL56" s="360"/>
      <c r="AM56" s="424"/>
      <c r="AN56" s="417"/>
      <c r="AO56" s="418"/>
      <c r="AP56" s="99"/>
      <c r="AQ56" s="419"/>
      <c r="AR56" s="425"/>
      <c r="AS56" s="99">
        <f t="shared" si="20"/>
      </c>
      <c r="AT56" s="422"/>
      <c r="AU56" s="423"/>
      <c r="AV56" s="44">
        <f t="shared" si="38"/>
      </c>
      <c r="AW56" s="33"/>
      <c r="AX56" s="91">
        <f t="shared" si="33"/>
      </c>
      <c r="AY56" s="25">
        <f t="shared" si="21"/>
      </c>
      <c r="AZ56" s="91">
        <f t="shared" si="22"/>
      </c>
      <c r="BA56" s="172">
        <f t="shared" si="34"/>
      </c>
      <c r="BB56" s="92">
        <f t="shared" si="23"/>
      </c>
      <c r="BC56" s="92">
        <f t="shared" si="12"/>
        <v>0</v>
      </c>
      <c r="BD56" s="92">
        <f t="shared" si="35"/>
        <v>0</v>
      </c>
      <c r="BE56" s="92">
        <f t="shared" si="37"/>
      </c>
      <c r="BF56" s="93">
        <f t="shared" si="24"/>
        <v>0</v>
      </c>
      <c r="BG56" s="93" t="str">
        <f t="shared" si="25"/>
        <v>ー</v>
      </c>
      <c r="BH56" s="93" t="str">
        <f t="shared" si="26"/>
        <v>ー</v>
      </c>
      <c r="BI56" s="92" t="str">
        <f t="shared" si="36"/>
        <v>ー</v>
      </c>
      <c r="BJ56" s="94" t="str">
        <f t="shared" si="13"/>
        <v>テクニック</v>
      </c>
      <c r="BK56" s="92">
        <f t="shared" si="27"/>
      </c>
      <c r="BL56" s="92" t="e">
        <f t="shared" si="28"/>
        <v>#VALUE!</v>
      </c>
      <c r="BM56" s="95">
        <f t="shared" si="29"/>
      </c>
      <c r="BN56" s="96"/>
      <c r="BO56" s="25"/>
      <c r="BP56" s="26"/>
      <c r="BQ56" s="26"/>
      <c r="BR56" s="26"/>
      <c r="BS56" s="26"/>
      <c r="BT56" s="138"/>
      <c r="BU56" s="25"/>
      <c r="BV56" s="26"/>
      <c r="BW56" s="26"/>
      <c r="BX56" s="26"/>
      <c r="BY56" s="26"/>
      <c r="BZ56" s="138"/>
      <c r="CA56" t="s">
        <v>210</v>
      </c>
      <c r="CE56" s="138"/>
    </row>
    <row r="57" spans="2:83" ht="13.5">
      <c r="B57" s="25">
        <f t="shared" si="2"/>
      </c>
      <c r="C57" s="25">
        <f t="shared" si="14"/>
      </c>
      <c r="D57" s="91">
        <f t="shared" si="15"/>
      </c>
      <c r="E57" s="172">
        <f>LEFT(D57,3)</f>
      </c>
      <c r="F57" s="92">
        <f t="shared" si="3"/>
      </c>
      <c r="G57" s="92">
        <f t="shared" si="4"/>
        <v>0</v>
      </c>
      <c r="H57" s="92">
        <f t="shared" si="30"/>
        <v>0</v>
      </c>
      <c r="I57" s="92">
        <f t="shared" si="17"/>
      </c>
      <c r="J57" s="93">
        <f t="shared" si="5"/>
        <v>0</v>
      </c>
      <c r="K57" s="93" t="str">
        <f t="shared" si="18"/>
        <v>ー</v>
      </c>
      <c r="L57" s="93" t="str">
        <f t="shared" si="19"/>
        <v>ー</v>
      </c>
      <c r="M57" s="92" t="str">
        <f t="shared" si="31"/>
        <v>ー</v>
      </c>
      <c r="N57" s="94" t="str">
        <f t="shared" si="6"/>
        <v>テクニック</v>
      </c>
      <c r="O57" s="92">
        <f t="shared" si="7"/>
      </c>
      <c r="P57" s="92" t="e">
        <f t="shared" si="8"/>
        <v>#VALUE!</v>
      </c>
      <c r="Q57" s="95">
        <f t="shared" si="32"/>
      </c>
      <c r="R57" s="96"/>
      <c r="S57" s="101">
        <v>19</v>
      </c>
      <c r="T57" s="414"/>
      <c r="U57" s="415"/>
      <c r="V57" s="415"/>
      <c r="W57" s="415"/>
      <c r="X57" s="416"/>
      <c r="Y57" s="417"/>
      <c r="Z57" s="418"/>
      <c r="AA57" s="137"/>
      <c r="AB57" s="419"/>
      <c r="AC57" s="363"/>
      <c r="AD57" s="99">
        <f t="shared" si="9"/>
      </c>
      <c r="AE57" s="422"/>
      <c r="AF57" s="423"/>
      <c r="AG57" s="40">
        <f t="shared" si="10"/>
      </c>
      <c r="AH57" s="101">
        <v>43</v>
      </c>
      <c r="AI57" s="414"/>
      <c r="AJ57" s="360"/>
      <c r="AK57" s="360"/>
      <c r="AL57" s="360"/>
      <c r="AM57" s="424"/>
      <c r="AN57" s="417"/>
      <c r="AO57" s="418"/>
      <c r="AP57" s="137"/>
      <c r="AQ57" s="419"/>
      <c r="AR57" s="425"/>
      <c r="AS57" s="99">
        <f t="shared" si="20"/>
      </c>
      <c r="AT57" s="422"/>
      <c r="AU57" s="423"/>
      <c r="AV57" s="44">
        <f t="shared" si="38"/>
      </c>
      <c r="AW57" s="33"/>
      <c r="AX57" s="91">
        <f t="shared" si="33"/>
      </c>
      <c r="AY57" s="25">
        <f t="shared" si="21"/>
      </c>
      <c r="AZ57" s="91">
        <f t="shared" si="22"/>
      </c>
      <c r="BA57" s="172">
        <f t="shared" si="34"/>
      </c>
      <c r="BB57" s="92">
        <f t="shared" si="23"/>
      </c>
      <c r="BC57" s="92">
        <f t="shared" si="12"/>
        <v>0</v>
      </c>
      <c r="BD57" s="92">
        <f t="shared" si="35"/>
        <v>0</v>
      </c>
      <c r="BE57" s="92">
        <f t="shared" si="37"/>
      </c>
      <c r="BF57" s="93">
        <f t="shared" si="24"/>
        <v>0</v>
      </c>
      <c r="BG57" s="93" t="str">
        <f t="shared" si="25"/>
        <v>ー</v>
      </c>
      <c r="BH57" s="93" t="str">
        <f t="shared" si="26"/>
        <v>ー</v>
      </c>
      <c r="BI57" s="92" t="str">
        <f t="shared" si="36"/>
        <v>ー</v>
      </c>
      <c r="BJ57" s="94" t="str">
        <f t="shared" si="13"/>
        <v>テクニック</v>
      </c>
      <c r="BK57" s="92">
        <f t="shared" si="27"/>
      </c>
      <c r="BL57" s="92" t="e">
        <f t="shared" si="28"/>
        <v>#VALUE!</v>
      </c>
      <c r="BM57" s="95">
        <f t="shared" si="29"/>
      </c>
      <c r="BN57" s="96"/>
      <c r="BO57" s="25"/>
      <c r="BP57" s="26"/>
      <c r="BQ57" s="26"/>
      <c r="BR57" s="26"/>
      <c r="BS57" s="26"/>
      <c r="BT57" s="138"/>
      <c r="BU57" s="25"/>
      <c r="BV57" s="26"/>
      <c r="BW57" s="26"/>
      <c r="BX57" s="26"/>
      <c r="BY57" s="26"/>
      <c r="BZ57" s="138"/>
      <c r="CE57" s="138"/>
    </row>
    <row r="58" spans="2:83" ht="13.5">
      <c r="B58" s="25">
        <f t="shared" si="2"/>
      </c>
      <c r="C58" s="25">
        <f t="shared" si="14"/>
      </c>
      <c r="D58" s="91">
        <f t="shared" si="15"/>
      </c>
      <c r="E58" s="172">
        <f>LEFT(D58,3)</f>
      </c>
      <c r="F58" s="92">
        <f t="shared" si="3"/>
      </c>
      <c r="G58" s="92">
        <f t="shared" si="4"/>
        <v>0</v>
      </c>
      <c r="H58" s="92">
        <f t="shared" si="30"/>
        <v>0</v>
      </c>
      <c r="I58" s="92">
        <f t="shared" si="17"/>
      </c>
      <c r="J58" s="93">
        <f t="shared" si="5"/>
        <v>0</v>
      </c>
      <c r="K58" s="93" t="str">
        <f t="shared" si="18"/>
        <v>ー</v>
      </c>
      <c r="L58" s="93" t="str">
        <f t="shared" si="19"/>
        <v>ー</v>
      </c>
      <c r="M58" s="92" t="str">
        <f t="shared" si="31"/>
        <v>ー</v>
      </c>
      <c r="N58" s="94" t="str">
        <f t="shared" si="6"/>
        <v>テクニック</v>
      </c>
      <c r="O58" s="92">
        <f t="shared" si="7"/>
      </c>
      <c r="P58" s="92" t="e">
        <f t="shared" si="8"/>
        <v>#VALUE!</v>
      </c>
      <c r="Q58" s="95">
        <f t="shared" si="32"/>
      </c>
      <c r="R58" s="96"/>
      <c r="S58" s="101">
        <v>20</v>
      </c>
      <c r="T58" s="414"/>
      <c r="U58" s="415"/>
      <c r="V58" s="415"/>
      <c r="W58" s="415"/>
      <c r="X58" s="416"/>
      <c r="Y58" s="417"/>
      <c r="Z58" s="418"/>
      <c r="AA58" s="99"/>
      <c r="AB58" s="419"/>
      <c r="AC58" s="363"/>
      <c r="AD58" s="99">
        <f t="shared" si="9"/>
      </c>
      <c r="AE58" s="422"/>
      <c r="AF58" s="423"/>
      <c r="AG58" s="40">
        <f t="shared" si="10"/>
      </c>
      <c r="AH58" s="101">
        <v>44</v>
      </c>
      <c r="AI58" s="414"/>
      <c r="AJ58" s="360"/>
      <c r="AK58" s="360"/>
      <c r="AL58" s="360"/>
      <c r="AM58" s="424"/>
      <c r="AN58" s="417"/>
      <c r="AO58" s="418"/>
      <c r="AP58" s="99"/>
      <c r="AQ58" s="419"/>
      <c r="AR58" s="425"/>
      <c r="AS58" s="99">
        <f t="shared" si="20"/>
      </c>
      <c r="AT58" s="422"/>
      <c r="AU58" s="423"/>
      <c r="AV58" s="44">
        <f t="shared" si="38"/>
      </c>
      <c r="AW58" s="33"/>
      <c r="AX58" s="91">
        <f t="shared" si="33"/>
      </c>
      <c r="AY58" s="25">
        <f t="shared" si="21"/>
      </c>
      <c r="AZ58" s="91">
        <f t="shared" si="22"/>
      </c>
      <c r="BA58" s="172">
        <f t="shared" si="34"/>
      </c>
      <c r="BB58" s="92">
        <f t="shared" si="23"/>
      </c>
      <c r="BC58" s="92">
        <f t="shared" si="12"/>
        <v>0</v>
      </c>
      <c r="BD58" s="92">
        <f t="shared" si="35"/>
        <v>0</v>
      </c>
      <c r="BE58" s="92">
        <f t="shared" si="37"/>
      </c>
      <c r="BF58" s="93">
        <f t="shared" si="24"/>
        <v>0</v>
      </c>
      <c r="BG58" s="93" t="str">
        <f t="shared" si="25"/>
        <v>ー</v>
      </c>
      <c r="BH58" s="93" t="str">
        <f t="shared" si="26"/>
        <v>ー</v>
      </c>
      <c r="BI58" s="92" t="str">
        <f t="shared" si="36"/>
        <v>ー</v>
      </c>
      <c r="BJ58" s="94" t="str">
        <f t="shared" si="13"/>
        <v>テクニック</v>
      </c>
      <c r="BK58" s="92">
        <f t="shared" si="27"/>
      </c>
      <c r="BL58" s="92" t="e">
        <f t="shared" si="28"/>
        <v>#VALUE!</v>
      </c>
      <c r="BM58" s="95">
        <f t="shared" si="29"/>
      </c>
      <c r="BN58" s="96"/>
      <c r="BO58" s="25"/>
      <c r="BP58" s="26"/>
      <c r="BQ58" s="26"/>
      <c r="BR58" s="26"/>
      <c r="BS58" s="26"/>
      <c r="BT58" s="138"/>
      <c r="BU58" s="25"/>
      <c r="BV58" s="26"/>
      <c r="BW58" s="26"/>
      <c r="BX58" s="26"/>
      <c r="BY58" s="26"/>
      <c r="BZ58" s="138"/>
      <c r="CE58" s="138"/>
    </row>
    <row r="59" spans="2:83" ht="13.5">
      <c r="B59" s="25">
        <f t="shared" si="2"/>
      </c>
      <c r="C59" s="25">
        <f t="shared" si="14"/>
      </c>
      <c r="D59" s="91">
        <f t="shared" si="15"/>
      </c>
      <c r="E59" s="172">
        <f t="shared" si="16"/>
      </c>
      <c r="F59" s="92">
        <f t="shared" si="3"/>
      </c>
      <c r="G59" s="92">
        <f t="shared" si="4"/>
        <v>0</v>
      </c>
      <c r="H59" s="92">
        <f t="shared" si="30"/>
        <v>0</v>
      </c>
      <c r="I59" s="92">
        <f t="shared" si="17"/>
      </c>
      <c r="J59" s="93">
        <f t="shared" si="5"/>
        <v>0</v>
      </c>
      <c r="K59" s="93" t="str">
        <f t="shared" si="18"/>
        <v>ー</v>
      </c>
      <c r="L59" s="93" t="str">
        <f t="shared" si="19"/>
        <v>ー</v>
      </c>
      <c r="M59" s="92" t="str">
        <f t="shared" si="31"/>
        <v>ー</v>
      </c>
      <c r="N59" s="94" t="str">
        <f t="shared" si="6"/>
        <v>テクニック</v>
      </c>
      <c r="O59" s="92">
        <f t="shared" si="7"/>
      </c>
      <c r="P59" s="92" t="e">
        <f t="shared" si="8"/>
        <v>#VALUE!</v>
      </c>
      <c r="Q59" s="95">
        <f t="shared" si="32"/>
      </c>
      <c r="R59" s="96"/>
      <c r="S59" s="101">
        <v>21</v>
      </c>
      <c r="T59" s="414"/>
      <c r="U59" s="415"/>
      <c r="V59" s="415"/>
      <c r="W59" s="415"/>
      <c r="X59" s="416"/>
      <c r="Y59" s="417"/>
      <c r="Z59" s="418"/>
      <c r="AA59" s="137"/>
      <c r="AB59" s="419"/>
      <c r="AC59" s="363"/>
      <c r="AD59" s="99">
        <f t="shared" si="9"/>
      </c>
      <c r="AE59" s="422"/>
      <c r="AF59" s="423"/>
      <c r="AG59" s="40">
        <f t="shared" si="10"/>
      </c>
      <c r="AH59" s="101">
        <v>45</v>
      </c>
      <c r="AI59" s="414"/>
      <c r="AJ59" s="360"/>
      <c r="AK59" s="360"/>
      <c r="AL59" s="360"/>
      <c r="AM59" s="424"/>
      <c r="AN59" s="417"/>
      <c r="AO59" s="418"/>
      <c r="AP59" s="137"/>
      <c r="AQ59" s="419"/>
      <c r="AR59" s="425"/>
      <c r="AS59" s="99">
        <f t="shared" si="20"/>
      </c>
      <c r="AT59" s="422"/>
      <c r="AU59" s="423"/>
      <c r="AV59" s="44">
        <f t="shared" si="38"/>
      </c>
      <c r="AW59" s="33"/>
      <c r="AX59" s="91">
        <f t="shared" si="33"/>
      </c>
      <c r="AY59" s="25">
        <f t="shared" si="21"/>
      </c>
      <c r="AZ59" s="91">
        <f t="shared" si="22"/>
      </c>
      <c r="BA59" s="172">
        <f t="shared" si="34"/>
      </c>
      <c r="BB59" s="92">
        <f t="shared" si="23"/>
      </c>
      <c r="BC59" s="92">
        <f t="shared" si="12"/>
        <v>0</v>
      </c>
      <c r="BD59" s="92">
        <f t="shared" si="35"/>
        <v>0</v>
      </c>
      <c r="BE59" s="92">
        <f t="shared" si="37"/>
      </c>
      <c r="BF59" s="93">
        <f t="shared" si="24"/>
        <v>0</v>
      </c>
      <c r="BG59" s="93" t="str">
        <f t="shared" si="25"/>
        <v>ー</v>
      </c>
      <c r="BH59" s="93" t="str">
        <f t="shared" si="26"/>
        <v>ー</v>
      </c>
      <c r="BI59" s="92" t="str">
        <f t="shared" si="36"/>
        <v>ー</v>
      </c>
      <c r="BJ59" s="94" t="str">
        <f t="shared" si="13"/>
        <v>テクニック</v>
      </c>
      <c r="BK59" s="92">
        <f t="shared" si="27"/>
      </c>
      <c r="BL59" s="92" t="e">
        <f t="shared" si="28"/>
        <v>#VALUE!</v>
      </c>
      <c r="BM59" s="95">
        <f t="shared" si="29"/>
      </c>
      <c r="BN59" s="96"/>
      <c r="BO59" s="25"/>
      <c r="BP59" s="26"/>
      <c r="BQ59" s="26"/>
      <c r="BR59" s="26"/>
      <c r="BS59" s="26"/>
      <c r="BT59" s="138"/>
      <c r="BU59" s="25"/>
      <c r="BV59" s="26"/>
      <c r="BW59" s="26"/>
      <c r="BX59" s="26"/>
      <c r="BY59" s="26"/>
      <c r="BZ59" s="138"/>
      <c r="CE59" s="138"/>
    </row>
    <row r="60" spans="2:83" ht="13.5">
      <c r="B60" s="25">
        <f t="shared" si="2"/>
      </c>
      <c r="C60" s="25">
        <f t="shared" si="14"/>
      </c>
      <c r="D60" s="91">
        <f t="shared" si="15"/>
      </c>
      <c r="E60" s="172">
        <f t="shared" si="16"/>
      </c>
      <c r="F60" s="92">
        <f t="shared" si="3"/>
      </c>
      <c r="G60" s="92">
        <f t="shared" si="4"/>
        <v>0</v>
      </c>
      <c r="H60" s="92">
        <f t="shared" si="30"/>
        <v>0</v>
      </c>
      <c r="I60" s="92">
        <f t="shared" si="17"/>
      </c>
      <c r="J60" s="93">
        <f t="shared" si="5"/>
        <v>0</v>
      </c>
      <c r="K60" s="93" t="str">
        <f t="shared" si="18"/>
        <v>ー</v>
      </c>
      <c r="L60" s="93" t="str">
        <f t="shared" si="19"/>
        <v>ー</v>
      </c>
      <c r="M60" s="92" t="str">
        <f t="shared" si="31"/>
        <v>ー</v>
      </c>
      <c r="N60" s="94" t="str">
        <f t="shared" si="6"/>
        <v>テクニック</v>
      </c>
      <c r="O60" s="92">
        <f t="shared" si="7"/>
      </c>
      <c r="P60" s="92" t="e">
        <f t="shared" si="8"/>
        <v>#VALUE!</v>
      </c>
      <c r="Q60" s="95">
        <f t="shared" si="32"/>
      </c>
      <c r="R60" s="96"/>
      <c r="S60" s="101">
        <v>22</v>
      </c>
      <c r="T60" s="414"/>
      <c r="U60" s="415"/>
      <c r="V60" s="415"/>
      <c r="W60" s="415"/>
      <c r="X60" s="416"/>
      <c r="Y60" s="417"/>
      <c r="Z60" s="418"/>
      <c r="AA60" s="99"/>
      <c r="AB60" s="419"/>
      <c r="AC60" s="363"/>
      <c r="AD60" s="99">
        <f t="shared" si="9"/>
      </c>
      <c r="AE60" s="422"/>
      <c r="AF60" s="423"/>
      <c r="AG60" s="40">
        <f t="shared" si="10"/>
      </c>
      <c r="AH60" s="101">
        <v>46</v>
      </c>
      <c r="AI60" s="414"/>
      <c r="AJ60" s="360"/>
      <c r="AK60" s="360"/>
      <c r="AL60" s="360"/>
      <c r="AM60" s="424"/>
      <c r="AN60" s="417"/>
      <c r="AO60" s="418"/>
      <c r="AP60" s="99"/>
      <c r="AQ60" s="419"/>
      <c r="AR60" s="425"/>
      <c r="AS60" s="99">
        <f t="shared" si="20"/>
      </c>
      <c r="AT60" s="422"/>
      <c r="AU60" s="423"/>
      <c r="AV60" s="44">
        <f t="shared" si="38"/>
      </c>
      <c r="AW60" s="33"/>
      <c r="AX60" s="91">
        <f t="shared" si="33"/>
      </c>
      <c r="AY60" s="25">
        <f t="shared" si="21"/>
      </c>
      <c r="AZ60" s="91">
        <f t="shared" si="22"/>
      </c>
      <c r="BA60" s="172">
        <f t="shared" si="34"/>
      </c>
      <c r="BB60" s="92">
        <f t="shared" si="23"/>
      </c>
      <c r="BC60" s="92">
        <f t="shared" si="12"/>
        <v>0</v>
      </c>
      <c r="BD60" s="92">
        <f t="shared" si="35"/>
        <v>0</v>
      </c>
      <c r="BE60" s="92">
        <f t="shared" si="37"/>
      </c>
      <c r="BF60" s="93">
        <f t="shared" si="24"/>
        <v>0</v>
      </c>
      <c r="BG60" s="93" t="str">
        <f t="shared" si="25"/>
        <v>ー</v>
      </c>
      <c r="BH60" s="93" t="str">
        <f t="shared" si="26"/>
        <v>ー</v>
      </c>
      <c r="BI60" s="92" t="str">
        <f t="shared" si="36"/>
        <v>ー</v>
      </c>
      <c r="BJ60" s="94" t="str">
        <f t="shared" si="13"/>
        <v>テクニック</v>
      </c>
      <c r="BK60" s="92">
        <f t="shared" si="27"/>
      </c>
      <c r="BL60" s="92" t="e">
        <f t="shared" si="28"/>
        <v>#VALUE!</v>
      </c>
      <c r="BM60" s="95">
        <f t="shared" si="29"/>
      </c>
      <c r="BN60" s="96"/>
      <c r="BO60" s="25"/>
      <c r="BP60" s="26"/>
      <c r="BQ60" s="26"/>
      <c r="BR60" s="26"/>
      <c r="BS60" s="26"/>
      <c r="BT60" s="138"/>
      <c r="BU60" s="25"/>
      <c r="BV60" s="26"/>
      <c r="BW60" s="26"/>
      <c r="BX60" s="26"/>
      <c r="BY60" s="26"/>
      <c r="BZ60" s="138"/>
      <c r="CA60" s="26"/>
      <c r="CB60" s="26"/>
      <c r="CC60" s="26"/>
      <c r="CD60" s="26"/>
      <c r="CE60" s="138"/>
    </row>
    <row r="61" spans="2:83" ht="13.5">
      <c r="B61" s="25">
        <f t="shared" si="2"/>
      </c>
      <c r="C61" s="25">
        <f t="shared" si="14"/>
      </c>
      <c r="D61" s="91">
        <f t="shared" si="15"/>
      </c>
      <c r="E61" s="172">
        <f t="shared" si="16"/>
      </c>
      <c r="F61" s="92">
        <f t="shared" si="3"/>
      </c>
      <c r="G61" s="92">
        <f t="shared" si="4"/>
        <v>0</v>
      </c>
      <c r="H61" s="92">
        <f t="shared" si="30"/>
        <v>0</v>
      </c>
      <c r="I61" s="92">
        <f t="shared" si="17"/>
      </c>
      <c r="J61" s="93">
        <f t="shared" si="5"/>
        <v>0</v>
      </c>
      <c r="K61" s="93" t="str">
        <f t="shared" si="18"/>
        <v>ー</v>
      </c>
      <c r="L61" s="93" t="str">
        <f t="shared" si="19"/>
        <v>ー</v>
      </c>
      <c r="M61" s="92" t="str">
        <f t="shared" si="31"/>
        <v>ー</v>
      </c>
      <c r="N61" s="94" t="str">
        <f t="shared" si="6"/>
        <v>テクニック</v>
      </c>
      <c r="O61" s="92">
        <f t="shared" si="7"/>
      </c>
      <c r="P61" s="92" t="e">
        <f t="shared" si="8"/>
        <v>#VALUE!</v>
      </c>
      <c r="Q61" s="95">
        <f t="shared" si="32"/>
      </c>
      <c r="R61" s="96"/>
      <c r="S61" s="147">
        <v>23</v>
      </c>
      <c r="T61" s="414"/>
      <c r="U61" s="415"/>
      <c r="V61" s="415"/>
      <c r="W61" s="415"/>
      <c r="X61" s="416"/>
      <c r="Y61" s="417"/>
      <c r="Z61" s="418"/>
      <c r="AA61" s="137"/>
      <c r="AB61" s="419"/>
      <c r="AC61" s="363"/>
      <c r="AD61" s="99">
        <f t="shared" si="9"/>
      </c>
      <c r="AE61" s="422"/>
      <c r="AF61" s="423"/>
      <c r="AG61" s="40">
        <f t="shared" si="10"/>
      </c>
      <c r="AH61" s="101">
        <v>47</v>
      </c>
      <c r="AI61" s="414"/>
      <c r="AJ61" s="360"/>
      <c r="AK61" s="360"/>
      <c r="AL61" s="360"/>
      <c r="AM61" s="424"/>
      <c r="AN61" s="417"/>
      <c r="AO61" s="418"/>
      <c r="AP61" s="137"/>
      <c r="AQ61" s="419"/>
      <c r="AR61" s="425"/>
      <c r="AS61" s="99">
        <f t="shared" si="20"/>
      </c>
      <c r="AT61" s="422"/>
      <c r="AU61" s="423"/>
      <c r="AV61" s="44">
        <f t="shared" si="38"/>
      </c>
      <c r="AW61" s="33"/>
      <c r="AX61" s="91">
        <f t="shared" si="33"/>
      </c>
      <c r="AY61" s="25">
        <f t="shared" si="21"/>
      </c>
      <c r="AZ61" s="91">
        <f t="shared" si="22"/>
      </c>
      <c r="BA61" s="172">
        <f t="shared" si="34"/>
      </c>
      <c r="BB61" s="92">
        <f t="shared" si="23"/>
      </c>
      <c r="BC61" s="92">
        <f t="shared" si="12"/>
        <v>0</v>
      </c>
      <c r="BD61" s="92">
        <f t="shared" si="35"/>
        <v>0</v>
      </c>
      <c r="BE61" s="92">
        <f t="shared" si="37"/>
      </c>
      <c r="BF61" s="93">
        <f t="shared" si="24"/>
        <v>0</v>
      </c>
      <c r="BG61" s="93" t="str">
        <f t="shared" si="25"/>
        <v>ー</v>
      </c>
      <c r="BH61" s="93" t="str">
        <f t="shared" si="26"/>
        <v>ー</v>
      </c>
      <c r="BI61" s="92" t="str">
        <f t="shared" si="36"/>
        <v>ー</v>
      </c>
      <c r="BJ61" s="94" t="str">
        <f t="shared" si="13"/>
        <v>テクニック</v>
      </c>
      <c r="BK61" s="92">
        <f t="shared" si="27"/>
      </c>
      <c r="BL61" s="92" t="e">
        <f t="shared" si="28"/>
        <v>#VALUE!</v>
      </c>
      <c r="BM61" s="95">
        <f t="shared" si="29"/>
      </c>
      <c r="BN61" s="96"/>
      <c r="BO61" s="25"/>
      <c r="BP61" s="26"/>
      <c r="BQ61" s="26"/>
      <c r="BR61" s="26"/>
      <c r="BS61" s="26"/>
      <c r="BT61" s="138"/>
      <c r="BU61" s="25"/>
      <c r="BV61" s="26"/>
      <c r="BW61" s="26"/>
      <c r="BX61" s="26"/>
      <c r="BY61" s="26"/>
      <c r="BZ61" s="138"/>
      <c r="CA61" s="26"/>
      <c r="CB61" s="26"/>
      <c r="CC61" s="26"/>
      <c r="CD61" s="26"/>
      <c r="CE61" s="138"/>
    </row>
    <row r="62" spans="2:83" ht="13.5">
      <c r="B62" s="25">
        <f t="shared" si="2"/>
      </c>
      <c r="C62" s="25">
        <f t="shared" si="14"/>
      </c>
      <c r="D62" s="91">
        <f t="shared" si="15"/>
      </c>
      <c r="E62" s="172">
        <f t="shared" si="16"/>
      </c>
      <c r="F62" s="92">
        <f t="shared" si="3"/>
      </c>
      <c r="G62" s="92">
        <f t="shared" si="4"/>
        <v>0</v>
      </c>
      <c r="H62" s="92">
        <f t="shared" si="30"/>
        <v>0</v>
      </c>
      <c r="I62" s="92">
        <f t="shared" si="17"/>
      </c>
      <c r="J62" s="93">
        <f t="shared" si="5"/>
        <v>0</v>
      </c>
      <c r="K62" s="93" t="str">
        <f t="shared" si="18"/>
        <v>ー</v>
      </c>
      <c r="L62" s="93" t="str">
        <f t="shared" si="19"/>
        <v>ー</v>
      </c>
      <c r="M62" s="92" t="str">
        <f t="shared" si="31"/>
        <v>ー</v>
      </c>
      <c r="N62" s="94" t="str">
        <f t="shared" si="6"/>
        <v>テクニック</v>
      </c>
      <c r="O62" s="92">
        <f t="shared" si="7"/>
      </c>
      <c r="P62" s="92" t="e">
        <f t="shared" si="8"/>
        <v>#VALUE!</v>
      </c>
      <c r="Q62" s="95">
        <f t="shared" si="32"/>
      </c>
      <c r="R62" s="96"/>
      <c r="S62" s="148">
        <v>24</v>
      </c>
      <c r="T62" s="433"/>
      <c r="U62" s="434"/>
      <c r="V62" s="434"/>
      <c r="W62" s="434"/>
      <c r="X62" s="435"/>
      <c r="Y62" s="436"/>
      <c r="Z62" s="437"/>
      <c r="AA62" s="121"/>
      <c r="AB62" s="429"/>
      <c r="AC62" s="430"/>
      <c r="AD62" s="121">
        <f t="shared" si="9"/>
      </c>
      <c r="AE62" s="431"/>
      <c r="AF62" s="432"/>
      <c r="AG62" s="149">
        <f t="shared" si="10"/>
      </c>
      <c r="AH62" s="148">
        <v>48</v>
      </c>
      <c r="AI62" s="433"/>
      <c r="AJ62" s="440"/>
      <c r="AK62" s="440"/>
      <c r="AL62" s="440"/>
      <c r="AM62" s="441"/>
      <c r="AN62" s="436"/>
      <c r="AO62" s="437"/>
      <c r="AP62" s="121"/>
      <c r="AQ62" s="429"/>
      <c r="AR62" s="430"/>
      <c r="AS62" s="121">
        <f t="shared" si="20"/>
      </c>
      <c r="AT62" s="431"/>
      <c r="AU62" s="432"/>
      <c r="AV62" s="82">
        <f t="shared" si="38"/>
      </c>
      <c r="AW62" s="33"/>
      <c r="AX62" s="91">
        <f t="shared" si="33"/>
      </c>
      <c r="AY62" s="25">
        <f t="shared" si="21"/>
      </c>
      <c r="AZ62" s="91">
        <f t="shared" si="22"/>
      </c>
      <c r="BA62" s="172">
        <f t="shared" si="34"/>
      </c>
      <c r="BB62" s="92">
        <f t="shared" si="23"/>
      </c>
      <c r="BC62" s="92">
        <f t="shared" si="12"/>
        <v>0</v>
      </c>
      <c r="BD62" s="92">
        <f t="shared" si="35"/>
        <v>0</v>
      </c>
      <c r="BE62" s="92">
        <f t="shared" si="37"/>
      </c>
      <c r="BF62" s="93">
        <f t="shared" si="24"/>
        <v>0</v>
      </c>
      <c r="BG62" s="93" t="str">
        <f t="shared" si="25"/>
        <v>ー</v>
      </c>
      <c r="BH62" s="93" t="str">
        <f t="shared" si="26"/>
        <v>ー</v>
      </c>
      <c r="BI62" s="92" t="str">
        <f t="shared" si="36"/>
        <v>ー</v>
      </c>
      <c r="BJ62" s="94" t="str">
        <f t="shared" si="13"/>
        <v>テクニック</v>
      </c>
      <c r="BK62" s="92">
        <f t="shared" si="27"/>
      </c>
      <c r="BL62" s="92" t="e">
        <f t="shared" si="28"/>
        <v>#VALUE!</v>
      </c>
      <c r="BM62" s="95">
        <f t="shared" si="29"/>
      </c>
      <c r="BN62" s="96"/>
      <c r="BO62" s="150"/>
      <c r="BP62" s="151"/>
      <c r="BQ62" s="151" t="s">
        <v>185</v>
      </c>
      <c r="BR62" s="151"/>
      <c r="BS62" s="151"/>
      <c r="BT62" s="152"/>
      <c r="BU62" s="150"/>
      <c r="BV62" s="151"/>
      <c r="BW62" s="151" t="s">
        <v>185</v>
      </c>
      <c r="BX62" s="151"/>
      <c r="BY62" s="151"/>
      <c r="BZ62" s="152"/>
      <c r="CA62" s="151"/>
      <c r="CB62" s="151"/>
      <c r="CC62" s="151"/>
      <c r="CD62" s="151"/>
      <c r="CE62" s="152"/>
    </row>
    <row r="63" spans="2:66" ht="13.5">
      <c r="B63" s="150">
        <f t="shared" si="2"/>
      </c>
      <c r="C63" s="150">
        <f t="shared" si="14"/>
      </c>
      <c r="D63" s="153">
        <f t="shared" si="15"/>
      </c>
      <c r="E63" s="176">
        <f t="shared" si="16"/>
      </c>
      <c r="F63" s="154">
        <f t="shared" si="3"/>
        <v>0</v>
      </c>
      <c r="G63" s="154">
        <f t="shared" si="4"/>
        <v>0</v>
      </c>
      <c r="H63" s="154">
        <f t="shared" si="30"/>
        <v>0</v>
      </c>
      <c r="I63" s="154">
        <f t="shared" si="17"/>
      </c>
      <c r="J63" s="155">
        <f t="shared" si="5"/>
        <v>0</v>
      </c>
      <c r="K63" s="155" t="str">
        <f t="shared" si="18"/>
        <v>ー</v>
      </c>
      <c r="L63" s="155" t="str">
        <f t="shared" si="19"/>
        <v>ー</v>
      </c>
      <c r="M63" s="154" t="str">
        <f t="shared" si="31"/>
        <v>ー</v>
      </c>
      <c r="N63" s="156" t="str">
        <f t="shared" si="6"/>
        <v>テクニック</v>
      </c>
      <c r="O63" s="154">
        <f t="shared" si="7"/>
      </c>
      <c r="P63" s="154" t="e">
        <f t="shared" si="8"/>
        <v>#VALUE!</v>
      </c>
      <c r="Q63" s="157">
        <f t="shared" si="32"/>
      </c>
      <c r="AW63" s="33"/>
      <c r="AX63" s="153">
        <f t="shared" si="33"/>
      </c>
      <c r="AY63" s="150">
        <f t="shared" si="21"/>
      </c>
      <c r="AZ63" s="153">
        <f t="shared" si="22"/>
      </c>
      <c r="BA63" s="176">
        <f t="shared" si="34"/>
      </c>
      <c r="BB63" s="154">
        <f t="shared" si="23"/>
        <v>0</v>
      </c>
      <c r="BC63" s="154">
        <f t="shared" si="12"/>
        <v>0</v>
      </c>
      <c r="BD63" s="154">
        <f t="shared" si="35"/>
        <v>0</v>
      </c>
      <c r="BE63" s="154">
        <f t="shared" si="37"/>
      </c>
      <c r="BF63" s="155">
        <f t="shared" si="24"/>
        <v>0</v>
      </c>
      <c r="BG63" s="155" t="str">
        <f t="shared" si="25"/>
        <v>ー</v>
      </c>
      <c r="BH63" s="155" t="str">
        <f t="shared" si="26"/>
        <v>ー</v>
      </c>
      <c r="BI63" s="154" t="str">
        <f t="shared" si="36"/>
        <v>ー</v>
      </c>
      <c r="BJ63" s="156" t="str">
        <f t="shared" si="13"/>
        <v>テクニック</v>
      </c>
      <c r="BK63" s="154">
        <f t="shared" si="27"/>
      </c>
      <c r="BL63" s="154" t="e">
        <f t="shared" si="28"/>
        <v>#VALUE!</v>
      </c>
      <c r="BM63" s="157">
        <f t="shared" si="29"/>
      </c>
      <c r="BN63" s="96"/>
    </row>
    <row r="64" ht="13.5">
      <c r="M64" s="96"/>
    </row>
    <row r="66" spans="21:26" ht="13.5">
      <c r="U66" s="159"/>
      <c r="V66" s="159"/>
      <c r="W66" s="159"/>
      <c r="X66" s="159"/>
      <c r="Y66" s="159"/>
      <c r="Z66" s="159"/>
    </row>
    <row r="67" spans="21:26" ht="13.5">
      <c r="U67" s="159"/>
      <c r="V67" s="159"/>
      <c r="W67" s="159"/>
      <c r="X67" s="159"/>
      <c r="Y67" s="159"/>
      <c r="Z67" s="159"/>
    </row>
    <row r="68" spans="21:26" ht="13.5">
      <c r="U68" s="159"/>
      <c r="V68" s="160"/>
      <c r="W68" s="160"/>
      <c r="X68" s="160"/>
      <c r="Y68" s="161"/>
      <c r="Z68" s="161"/>
    </row>
    <row r="69" spans="21:26" ht="13.5">
      <c r="U69" s="159"/>
      <c r="V69" s="160"/>
      <c r="W69" s="160"/>
      <c r="X69" s="160"/>
      <c r="Y69" s="161"/>
      <c r="Z69" s="161"/>
    </row>
    <row r="70" spans="4:53" ht="13.5">
      <c r="D70" s="20"/>
      <c r="E70" s="20"/>
      <c r="F70" s="21"/>
      <c r="G70" s="162"/>
      <c r="M70" s="21"/>
      <c r="U70" s="159"/>
      <c r="V70" s="160"/>
      <c r="W70" s="160"/>
      <c r="X70" s="160"/>
      <c r="Y70" s="161"/>
      <c r="Z70" s="161"/>
      <c r="AZ70" s="20"/>
      <c r="BA70" s="20"/>
    </row>
    <row r="71" spans="19:26" ht="13.5">
      <c r="S71" s="163"/>
      <c r="T71" s="26"/>
      <c r="U71" s="161"/>
      <c r="V71" s="161"/>
      <c r="W71" s="161"/>
      <c r="X71" s="161"/>
      <c r="Y71" s="161"/>
      <c r="Z71" s="161"/>
    </row>
    <row r="72" spans="19:26" ht="13.5">
      <c r="S72" s="163"/>
      <c r="T72" s="26"/>
      <c r="U72" s="161"/>
      <c r="V72" s="161"/>
      <c r="W72" s="161"/>
      <c r="X72" s="161"/>
      <c r="Y72" s="161"/>
      <c r="Z72" s="161"/>
    </row>
    <row r="77" spans="21:23" ht="13.5">
      <c r="U77" s="36"/>
      <c r="V77" s="36"/>
      <c r="W77" s="36"/>
    </row>
    <row r="78" spans="21:23" ht="13.5">
      <c r="U78" s="36"/>
      <c r="V78" s="36"/>
      <c r="W78" s="36"/>
    </row>
    <row r="79" spans="21:23" ht="13.5">
      <c r="U79" s="36"/>
      <c r="V79" s="36"/>
      <c r="W79" s="36"/>
    </row>
    <row r="80" spans="21:23" ht="13.5">
      <c r="U80" s="36"/>
      <c r="V80" s="36"/>
      <c r="W80" s="36"/>
    </row>
  </sheetData>
  <sheetProtection/>
  <mergeCells count="421">
    <mergeCell ref="S2:V2"/>
    <mergeCell ref="W2:X2"/>
    <mergeCell ref="Y2:Z2"/>
    <mergeCell ref="AA2:AC2"/>
    <mergeCell ref="AD2:AE2"/>
    <mergeCell ref="S1:V1"/>
    <mergeCell ref="S3:V3"/>
    <mergeCell ref="W3:Z3"/>
    <mergeCell ref="AA3:AV3"/>
    <mergeCell ref="AQ2:AS2"/>
    <mergeCell ref="AQ1:AS1"/>
    <mergeCell ref="W1:X1"/>
    <mergeCell ref="Y1:AI1"/>
    <mergeCell ref="AJ1:AK1"/>
    <mergeCell ref="AL1:AP1"/>
    <mergeCell ref="AT1:AV1"/>
    <mergeCell ref="S7:S8"/>
    <mergeCell ref="T7:U8"/>
    <mergeCell ref="V7:W8"/>
    <mergeCell ref="AF2:AG2"/>
    <mergeCell ref="AH2:AP2"/>
    <mergeCell ref="AT2:AV2"/>
    <mergeCell ref="S5:S6"/>
    <mergeCell ref="T5:U6"/>
    <mergeCell ref="V5:W6"/>
    <mergeCell ref="X5:Z6"/>
    <mergeCell ref="AM5:AS5"/>
    <mergeCell ref="AM6:AS6"/>
    <mergeCell ref="X7:Z8"/>
    <mergeCell ref="AM7:AS7"/>
    <mergeCell ref="AM8:AS8"/>
    <mergeCell ref="S9:S10"/>
    <mergeCell ref="T9:U10"/>
    <mergeCell ref="V9:W10"/>
    <mergeCell ref="X9:Z10"/>
    <mergeCell ref="AM9:AS9"/>
    <mergeCell ref="AM10:AS10"/>
    <mergeCell ref="AA4:AL16"/>
    <mergeCell ref="S11:S12"/>
    <mergeCell ref="T11:U12"/>
    <mergeCell ref="V11:W12"/>
    <mergeCell ref="X11:Z12"/>
    <mergeCell ref="AM11:AS11"/>
    <mergeCell ref="AM12:AS12"/>
    <mergeCell ref="S13:S14"/>
    <mergeCell ref="T13:U14"/>
    <mergeCell ref="V13:W14"/>
    <mergeCell ref="X13:Z14"/>
    <mergeCell ref="AM13:AS13"/>
    <mergeCell ref="AM14:AS14"/>
    <mergeCell ref="S15:S16"/>
    <mergeCell ref="T15:U16"/>
    <mergeCell ref="V15:V16"/>
    <mergeCell ref="W15:W16"/>
    <mergeCell ref="X15:Z16"/>
    <mergeCell ref="AM15:AS15"/>
    <mergeCell ref="AM16:AS16"/>
    <mergeCell ref="S17:S18"/>
    <mergeCell ref="T17:U18"/>
    <mergeCell ref="V17:V18"/>
    <mergeCell ref="W17:W18"/>
    <mergeCell ref="X17:Z18"/>
    <mergeCell ref="AM17:AS17"/>
    <mergeCell ref="AA18:AB18"/>
    <mergeCell ref="AC18:AE18"/>
    <mergeCell ref="AH18:AL18"/>
    <mergeCell ref="AM18:AS18"/>
    <mergeCell ref="S19:S20"/>
    <mergeCell ref="T19:U20"/>
    <mergeCell ref="V19:V20"/>
    <mergeCell ref="W19:W20"/>
    <mergeCell ref="X19:Z20"/>
    <mergeCell ref="AA19:AB19"/>
    <mergeCell ref="AC19:AE19"/>
    <mergeCell ref="AH19:AL19"/>
    <mergeCell ref="AM19:AS19"/>
    <mergeCell ref="S21:S22"/>
    <mergeCell ref="T21:U22"/>
    <mergeCell ref="V21:V22"/>
    <mergeCell ref="W21:W22"/>
    <mergeCell ref="X21:Z22"/>
    <mergeCell ref="AA21:AB21"/>
    <mergeCell ref="AK23:AL23"/>
    <mergeCell ref="AM23:AS23"/>
    <mergeCell ref="AA20:AB20"/>
    <mergeCell ref="AC20:AE20"/>
    <mergeCell ref="AH20:AL20"/>
    <mergeCell ref="AM20:AS20"/>
    <mergeCell ref="AC21:AE21"/>
    <mergeCell ref="AH21:AL21"/>
    <mergeCell ref="AM21:AS21"/>
    <mergeCell ref="AA22:AB22"/>
    <mergeCell ref="AC22:AE22"/>
    <mergeCell ref="AH22:AL22"/>
    <mergeCell ref="AM22:AS22"/>
    <mergeCell ref="S24:U24"/>
    <mergeCell ref="AB24:AC24"/>
    <mergeCell ref="AH24:AI24"/>
    <mergeCell ref="AM24:AS24"/>
    <mergeCell ref="S23:U23"/>
    <mergeCell ref="W23:X23"/>
    <mergeCell ref="Z23:AA23"/>
    <mergeCell ref="S27:U27"/>
    <mergeCell ref="AB27:AC27"/>
    <mergeCell ref="AH27:AI27"/>
    <mergeCell ref="AM27:AS27"/>
    <mergeCell ref="AB23:AC23"/>
    <mergeCell ref="AD23:AE23"/>
    <mergeCell ref="AG23:AI23"/>
    <mergeCell ref="S25:U25"/>
    <mergeCell ref="AB25:AC25"/>
    <mergeCell ref="AH25:AI25"/>
    <mergeCell ref="AM28:AS28"/>
    <mergeCell ref="S29:U29"/>
    <mergeCell ref="AB29:AC29"/>
    <mergeCell ref="AH29:AI29"/>
    <mergeCell ref="AM29:AS29"/>
    <mergeCell ref="AM25:AS25"/>
    <mergeCell ref="S26:U26"/>
    <mergeCell ref="AB26:AC26"/>
    <mergeCell ref="AH26:AI26"/>
    <mergeCell ref="AM26:AS26"/>
    <mergeCell ref="AA30:AC30"/>
    <mergeCell ref="AD30:AE30"/>
    <mergeCell ref="AF30:AH30"/>
    <mergeCell ref="AI30:AL30"/>
    <mergeCell ref="S28:U28"/>
    <mergeCell ref="AB28:AC28"/>
    <mergeCell ref="AH28:AI28"/>
    <mergeCell ref="AM30:AS30"/>
    <mergeCell ref="S31:V31"/>
    <mergeCell ref="W31:Z31"/>
    <mergeCell ref="AA31:AC31"/>
    <mergeCell ref="AD31:AE31"/>
    <mergeCell ref="AF31:AH31"/>
    <mergeCell ref="AI31:AL31"/>
    <mergeCell ref="AM31:AS31"/>
    <mergeCell ref="S30:V30"/>
    <mergeCell ref="W30:Z30"/>
    <mergeCell ref="S32:U32"/>
    <mergeCell ref="V32:AE32"/>
    <mergeCell ref="AH32:AJ32"/>
    <mergeCell ref="AK32:AL32"/>
    <mergeCell ref="AM32:AS32"/>
    <mergeCell ref="S33:V33"/>
    <mergeCell ref="X33:Z33"/>
    <mergeCell ref="AA33:AB33"/>
    <mergeCell ref="AC33:AD33"/>
    <mergeCell ref="AH33:AJ33"/>
    <mergeCell ref="AK33:AL33"/>
    <mergeCell ref="AM33:AS33"/>
    <mergeCell ref="S34:T34"/>
    <mergeCell ref="U34:V34"/>
    <mergeCell ref="X34:Z34"/>
    <mergeCell ref="AA34:AB34"/>
    <mergeCell ref="AC34:AD34"/>
    <mergeCell ref="AF34:AG34"/>
    <mergeCell ref="AH34:AJ34"/>
    <mergeCell ref="AK34:AL34"/>
    <mergeCell ref="AM34:AS34"/>
    <mergeCell ref="S35:V35"/>
    <mergeCell ref="X35:Z35"/>
    <mergeCell ref="AA35:AB35"/>
    <mergeCell ref="AC35:AD35"/>
    <mergeCell ref="AF35:AG35"/>
    <mergeCell ref="AH35:AJ35"/>
    <mergeCell ref="AK35:AL35"/>
    <mergeCell ref="AM35:AS35"/>
    <mergeCell ref="G36:J36"/>
    <mergeCell ref="S36:V36"/>
    <mergeCell ref="X36:Z36"/>
    <mergeCell ref="AA36:AB36"/>
    <mergeCell ref="AC36:AD36"/>
    <mergeCell ref="AF36:AG36"/>
    <mergeCell ref="AH36:AJ36"/>
    <mergeCell ref="AK36:AL36"/>
    <mergeCell ref="AM36:AS36"/>
    <mergeCell ref="B37:B38"/>
    <mergeCell ref="C37:C38"/>
    <mergeCell ref="D37:D38"/>
    <mergeCell ref="E37:E38"/>
    <mergeCell ref="F37:F38"/>
    <mergeCell ref="G37:H37"/>
    <mergeCell ref="I37:I38"/>
    <mergeCell ref="J37:J38"/>
    <mergeCell ref="K37:K38"/>
    <mergeCell ref="L37:L38"/>
    <mergeCell ref="M37:M38"/>
    <mergeCell ref="N37:N38"/>
    <mergeCell ref="O37:O38"/>
    <mergeCell ref="P37:P38"/>
    <mergeCell ref="Q37:Q38"/>
    <mergeCell ref="S37:V37"/>
    <mergeCell ref="X37:Z37"/>
    <mergeCell ref="AA37:AB37"/>
    <mergeCell ref="AC37:AD37"/>
    <mergeCell ref="BG37:BG38"/>
    <mergeCell ref="AH37:AJ37"/>
    <mergeCell ref="AK37:AL37"/>
    <mergeCell ref="AM37:AS37"/>
    <mergeCell ref="AX37:AX38"/>
    <mergeCell ref="AY37:AY38"/>
    <mergeCell ref="AZ37:AZ38"/>
    <mergeCell ref="BI37:BI38"/>
    <mergeCell ref="BJ37:BJ38"/>
    <mergeCell ref="BK37:BK38"/>
    <mergeCell ref="BL37:BL38"/>
    <mergeCell ref="BM37:BM38"/>
    <mergeCell ref="BA37:BA38"/>
    <mergeCell ref="BB37:BB38"/>
    <mergeCell ref="BC37:BD37"/>
    <mergeCell ref="BE37:BE38"/>
    <mergeCell ref="BF37:BF38"/>
    <mergeCell ref="BO37:BR37"/>
    <mergeCell ref="BV37:BW37"/>
    <mergeCell ref="Y38:Z38"/>
    <mergeCell ref="AB38:AC38"/>
    <mergeCell ref="AE38:AF38"/>
    <mergeCell ref="AN38:AO38"/>
    <mergeCell ref="AQ38:AR38"/>
    <mergeCell ref="AT38:AU38"/>
    <mergeCell ref="BV38:BW38"/>
    <mergeCell ref="BH37:BH38"/>
    <mergeCell ref="T39:X39"/>
    <mergeCell ref="Y39:Z39"/>
    <mergeCell ref="AB39:AC39"/>
    <mergeCell ref="AE39:AF39"/>
    <mergeCell ref="AI39:AM39"/>
    <mergeCell ref="AN39:AO39"/>
    <mergeCell ref="AQ39:AR39"/>
    <mergeCell ref="AT39:AU39"/>
    <mergeCell ref="BV39:BW39"/>
    <mergeCell ref="T40:X40"/>
    <mergeCell ref="Y40:Z40"/>
    <mergeCell ref="AB40:AC40"/>
    <mergeCell ref="AE40:AF40"/>
    <mergeCell ref="AI40:AM40"/>
    <mergeCell ref="AN40:AO40"/>
    <mergeCell ref="AQ40:AR40"/>
    <mergeCell ref="AT40:AU40"/>
    <mergeCell ref="BV40:BW40"/>
    <mergeCell ref="T41:X41"/>
    <mergeCell ref="Y41:Z41"/>
    <mergeCell ref="AB41:AC41"/>
    <mergeCell ref="AE41:AF41"/>
    <mergeCell ref="AI41:AM41"/>
    <mergeCell ref="AN41:AO41"/>
    <mergeCell ref="AQ41:AR41"/>
    <mergeCell ref="AT41:AU41"/>
    <mergeCell ref="BV41:BW41"/>
    <mergeCell ref="T42:X42"/>
    <mergeCell ref="Y42:Z42"/>
    <mergeCell ref="AB42:AC42"/>
    <mergeCell ref="AE42:AF42"/>
    <mergeCell ref="AI42:AM42"/>
    <mergeCell ref="AN42:AO42"/>
    <mergeCell ref="AQ42:AR42"/>
    <mergeCell ref="AT42:AU42"/>
    <mergeCell ref="BV42:BW42"/>
    <mergeCell ref="T43:X43"/>
    <mergeCell ref="Y43:Z43"/>
    <mergeCell ref="AB43:AC43"/>
    <mergeCell ref="AE43:AF43"/>
    <mergeCell ref="AI43:AM43"/>
    <mergeCell ref="AN43:AO43"/>
    <mergeCell ref="AQ43:AR43"/>
    <mergeCell ref="AT43:AU43"/>
    <mergeCell ref="T44:X44"/>
    <mergeCell ref="Y44:Z44"/>
    <mergeCell ref="AB44:AC44"/>
    <mergeCell ref="AE44:AF44"/>
    <mergeCell ref="AI44:AM44"/>
    <mergeCell ref="AN44:AO44"/>
    <mergeCell ref="AQ44:AR44"/>
    <mergeCell ref="AT44:AU44"/>
    <mergeCell ref="T45:X45"/>
    <mergeCell ref="Y45:Z45"/>
    <mergeCell ref="AB45:AC45"/>
    <mergeCell ref="AE45:AF45"/>
    <mergeCell ref="AI45:AM45"/>
    <mergeCell ref="AN45:AO45"/>
    <mergeCell ref="AQ45:AR45"/>
    <mergeCell ref="AT45:AU45"/>
    <mergeCell ref="BQ45:CC45"/>
    <mergeCell ref="T46:X46"/>
    <mergeCell ref="Y46:Z46"/>
    <mergeCell ref="AB46:AC46"/>
    <mergeCell ref="AE46:AF46"/>
    <mergeCell ref="AI46:AM46"/>
    <mergeCell ref="AN46:AO46"/>
    <mergeCell ref="AQ46:AR46"/>
    <mergeCell ref="AT46:AU46"/>
    <mergeCell ref="T47:X47"/>
    <mergeCell ref="Y47:Z47"/>
    <mergeCell ref="AB47:AC47"/>
    <mergeCell ref="AE47:AF47"/>
    <mergeCell ref="AI47:AM47"/>
    <mergeCell ref="AN47:AO47"/>
    <mergeCell ref="AQ47:AR47"/>
    <mergeCell ref="AT47:AU47"/>
    <mergeCell ref="T48:X48"/>
    <mergeCell ref="Y48:Z48"/>
    <mergeCell ref="AB48:AC48"/>
    <mergeCell ref="AE48:AF48"/>
    <mergeCell ref="AI48:AM48"/>
    <mergeCell ref="AN48:AO48"/>
    <mergeCell ref="AQ48:AR48"/>
    <mergeCell ref="AT48:AU48"/>
    <mergeCell ref="T49:X49"/>
    <mergeCell ref="Y49:Z49"/>
    <mergeCell ref="AB49:AC49"/>
    <mergeCell ref="AE49:AF49"/>
    <mergeCell ref="AI49:AM49"/>
    <mergeCell ref="AN49:AO49"/>
    <mergeCell ref="AQ49:AR49"/>
    <mergeCell ref="AT49:AU49"/>
    <mergeCell ref="T50:X50"/>
    <mergeCell ref="Y50:Z50"/>
    <mergeCell ref="AB50:AC50"/>
    <mergeCell ref="AE50:AF50"/>
    <mergeCell ref="AI50:AM50"/>
    <mergeCell ref="AN50:AO50"/>
    <mergeCell ref="AQ50:AR50"/>
    <mergeCell ref="AT50:AU50"/>
    <mergeCell ref="T51:X51"/>
    <mergeCell ref="Y51:Z51"/>
    <mergeCell ref="AB51:AC51"/>
    <mergeCell ref="AE51:AF51"/>
    <mergeCell ref="AI51:AM51"/>
    <mergeCell ref="AN51:AO51"/>
    <mergeCell ref="AQ51:AR51"/>
    <mergeCell ref="AT51:AU51"/>
    <mergeCell ref="T52:X52"/>
    <mergeCell ref="Y52:Z52"/>
    <mergeCell ref="AB52:AC52"/>
    <mergeCell ref="AE52:AF52"/>
    <mergeCell ref="AI52:AM52"/>
    <mergeCell ref="AN52:AO52"/>
    <mergeCell ref="AQ52:AR52"/>
    <mergeCell ref="AT52:AU52"/>
    <mergeCell ref="CA52:CA55"/>
    <mergeCell ref="T53:X53"/>
    <mergeCell ref="Y53:Z53"/>
    <mergeCell ref="AB53:AC53"/>
    <mergeCell ref="AE53:AF53"/>
    <mergeCell ref="AI53:AM53"/>
    <mergeCell ref="AN53:AO53"/>
    <mergeCell ref="AQ53:AR53"/>
    <mergeCell ref="AT53:AU53"/>
    <mergeCell ref="T54:X54"/>
    <mergeCell ref="Y54:Z54"/>
    <mergeCell ref="AB54:AC54"/>
    <mergeCell ref="AE54:AF54"/>
    <mergeCell ref="AI54:AM54"/>
    <mergeCell ref="AN54:AO54"/>
    <mergeCell ref="AQ54:AR54"/>
    <mergeCell ref="AT54:AU54"/>
    <mergeCell ref="T55:X55"/>
    <mergeCell ref="Y55:Z55"/>
    <mergeCell ref="AB55:AC55"/>
    <mergeCell ref="AE55:AF55"/>
    <mergeCell ref="AI55:AM55"/>
    <mergeCell ref="AN55:AO55"/>
    <mergeCell ref="AQ55:AR55"/>
    <mergeCell ref="AT55:AU55"/>
    <mergeCell ref="T56:X56"/>
    <mergeCell ref="Y56:Z56"/>
    <mergeCell ref="AB56:AC56"/>
    <mergeCell ref="AE56:AF56"/>
    <mergeCell ref="AI56:AM56"/>
    <mergeCell ref="AN56:AO56"/>
    <mergeCell ref="AQ56:AR56"/>
    <mergeCell ref="AT56:AU56"/>
    <mergeCell ref="T57:X57"/>
    <mergeCell ref="Y57:Z57"/>
    <mergeCell ref="AB57:AC57"/>
    <mergeCell ref="AE57:AF57"/>
    <mergeCell ref="AI57:AM57"/>
    <mergeCell ref="AN57:AO57"/>
    <mergeCell ref="AQ57:AR57"/>
    <mergeCell ref="AT57:AU57"/>
    <mergeCell ref="T58:X58"/>
    <mergeCell ref="Y58:Z58"/>
    <mergeCell ref="AB58:AC58"/>
    <mergeCell ref="AE58:AF58"/>
    <mergeCell ref="AI58:AM58"/>
    <mergeCell ref="AN58:AO58"/>
    <mergeCell ref="AQ58:AR58"/>
    <mergeCell ref="AT58:AU58"/>
    <mergeCell ref="T59:X59"/>
    <mergeCell ref="Y59:Z59"/>
    <mergeCell ref="AB59:AC59"/>
    <mergeCell ref="AE59:AF59"/>
    <mergeCell ref="AI59:AM59"/>
    <mergeCell ref="AN59:AO59"/>
    <mergeCell ref="AQ59:AR59"/>
    <mergeCell ref="AT59:AU59"/>
    <mergeCell ref="T60:X60"/>
    <mergeCell ref="Y60:Z60"/>
    <mergeCell ref="AB60:AC60"/>
    <mergeCell ref="AE60:AF60"/>
    <mergeCell ref="AI60:AM60"/>
    <mergeCell ref="AN60:AO60"/>
    <mergeCell ref="AQ60:AR60"/>
    <mergeCell ref="AT60:AU60"/>
    <mergeCell ref="AQ62:AR62"/>
    <mergeCell ref="AT62:AU62"/>
    <mergeCell ref="T61:X61"/>
    <mergeCell ref="Y61:Z61"/>
    <mergeCell ref="AB61:AC61"/>
    <mergeCell ref="AE61:AF61"/>
    <mergeCell ref="AI61:AM61"/>
    <mergeCell ref="AN61:AO61"/>
    <mergeCell ref="AQ61:AR61"/>
    <mergeCell ref="AT61:AU61"/>
    <mergeCell ref="T62:X62"/>
    <mergeCell ref="Y62:Z62"/>
    <mergeCell ref="AB62:AC62"/>
    <mergeCell ref="AE62:AF62"/>
    <mergeCell ref="AI62:AM62"/>
    <mergeCell ref="AN62:AO62"/>
  </mergeCells>
  <dataValidations count="1">
    <dataValidation type="list" allowBlank="1" showInputMessage="1" showErrorMessage="1" sqref="AA34:AD37">
      <formula1>"わからない,片言,なまり,母語並"</formula1>
    </dataValidation>
  </dataValidations>
  <printOptions/>
  <pageMargins left="0.3937007874015748" right="0.3937007874015748" top="0.3937007874015748"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B1:CM80"/>
  <sheetViews>
    <sheetView tabSelected="1" zoomScale="85" zoomScaleNormal="85" zoomScaleSheetLayoutView="100" zoomScalePageLayoutView="85" workbookViewId="0" topLeftCell="A1">
      <selection activeCell="AG44" sqref="AG44:AH44"/>
    </sheetView>
  </sheetViews>
  <sheetFormatPr defaultColWidth="2.625" defaultRowHeight="13.5"/>
  <cols>
    <col min="1" max="1" width="3.75390625" style="0" customWidth="1"/>
    <col min="2" max="10" width="8.625" style="0" hidden="1" customWidth="1"/>
    <col min="11" max="11" width="8.625" style="1" hidden="1" customWidth="1"/>
    <col min="12" max="22" width="8.625" style="0" hidden="1" customWidth="1"/>
    <col min="23" max="23" width="4.625" style="0" customWidth="1"/>
    <col min="24" max="24" width="2.75390625" style="158" customWidth="1"/>
    <col min="25" max="25" width="2.375" style="0" customWidth="1"/>
    <col min="26" max="26" width="4.375" style="0" customWidth="1"/>
    <col min="27" max="27" width="4.00390625" style="0" customWidth="1"/>
    <col min="28" max="28" width="3.25390625" style="0" customWidth="1"/>
    <col min="29" max="29" width="3.375" style="0" customWidth="1"/>
    <col min="30" max="31" width="3.50390625" style="0" customWidth="1"/>
    <col min="32" max="32" width="4.125" style="0" customWidth="1"/>
    <col min="33" max="34" width="1.875" style="0" customWidth="1"/>
    <col min="35" max="35" width="3.75390625" style="0" customWidth="1"/>
    <col min="36" max="36" width="4.00390625" style="0" customWidth="1"/>
    <col min="37" max="37" width="4.125" style="0" customWidth="1"/>
    <col min="38" max="38" width="3.50390625" style="0" customWidth="1"/>
    <col min="39" max="39" width="2.25390625" style="0" customWidth="1"/>
    <col min="40" max="40" width="1.625" style="0" customWidth="1"/>
    <col min="41" max="41" width="3.50390625" style="0" customWidth="1"/>
    <col min="42" max="42" width="3.00390625" style="0" customWidth="1"/>
    <col min="43" max="44" width="3.50390625" style="0" customWidth="1"/>
    <col min="45" max="45" width="3.875" style="0" customWidth="1"/>
    <col min="46" max="46" width="3.375" style="0" customWidth="1"/>
    <col min="47" max="47" width="3.625" style="0" customWidth="1"/>
    <col min="48" max="48" width="2.00390625" style="0" customWidth="1"/>
    <col min="49" max="49" width="1.75390625" style="0" customWidth="1"/>
    <col min="50" max="50" width="4.125" style="0" customWidth="1"/>
    <col min="51" max="51" width="3.50390625" style="0" customWidth="1"/>
    <col min="52" max="52" width="3.875" style="0" customWidth="1"/>
    <col min="53" max="53" width="3.125" style="5" customWidth="1"/>
    <col min="54" max="54" width="3.625" style="5" customWidth="1"/>
    <col min="55" max="57" width="8.625" style="5" hidden="1" customWidth="1"/>
    <col min="58" max="61" width="8.625" style="0" hidden="1" customWidth="1"/>
    <col min="62" max="62" width="8.625" style="1" hidden="1" customWidth="1"/>
    <col min="63" max="68" width="8.625" style="0" hidden="1" customWidth="1"/>
    <col min="69" max="70" width="8.625" style="5" hidden="1" customWidth="1"/>
    <col min="71" max="73" width="8.625" style="0" hidden="1" customWidth="1"/>
    <col min="74" max="74" width="4.00390625" style="5" customWidth="1"/>
    <col min="75" max="75" width="11.875" style="0" customWidth="1"/>
    <col min="76" max="76" width="4.375" style="0" customWidth="1"/>
    <col min="77" max="77" width="6.125" style="0" customWidth="1"/>
    <col min="78" max="78" width="4.875" style="0" customWidth="1"/>
    <col min="79" max="79" width="5.25390625" style="0" customWidth="1"/>
    <col min="80" max="80" width="6.125" style="0" bestFit="1" customWidth="1"/>
    <col min="81" max="81" width="5.25390625" style="0" customWidth="1"/>
    <col min="82" max="82" width="4.875" style="0" customWidth="1"/>
    <col min="83" max="83" width="4.50390625" style="0" customWidth="1"/>
    <col min="84" max="84" width="5.625" style="0" customWidth="1"/>
    <col min="85" max="86" width="5.75390625" style="0" customWidth="1"/>
    <col min="87" max="87" width="4.50390625" style="0" customWidth="1"/>
    <col min="88" max="88" width="4.375" style="0" customWidth="1"/>
    <col min="89" max="89" width="5.625" style="0" customWidth="1"/>
    <col min="90" max="90" width="5.75390625" style="0" customWidth="1"/>
    <col min="91" max="91" width="6.625" style="0" bestFit="1" customWidth="1"/>
    <col min="92" max="92" width="3.25390625" style="0" customWidth="1"/>
  </cols>
  <sheetData>
    <row r="1" spans="24:91" ht="18.75">
      <c r="X1" s="208" t="s">
        <v>0</v>
      </c>
      <c r="Y1" s="209"/>
      <c r="Z1" s="209"/>
      <c r="AA1" s="210"/>
      <c r="AB1" s="211" t="s">
        <v>1</v>
      </c>
      <c r="AC1" s="212"/>
      <c r="AD1" s="213"/>
      <c r="AE1" s="214"/>
      <c r="AF1" s="214"/>
      <c r="AG1" s="214"/>
      <c r="AH1" s="214"/>
      <c r="AI1" s="214"/>
      <c r="AJ1" s="214"/>
      <c r="AK1" s="214"/>
      <c r="AL1" s="214"/>
      <c r="AM1" s="214"/>
      <c r="AN1" s="215"/>
      <c r="AO1" s="216" t="s">
        <v>2</v>
      </c>
      <c r="AP1" s="217"/>
      <c r="AQ1" s="218"/>
      <c r="AR1" s="214"/>
      <c r="AS1" s="214"/>
      <c r="AT1" s="214"/>
      <c r="AU1" s="219"/>
      <c r="AV1" s="203" t="s">
        <v>3</v>
      </c>
      <c r="AW1" s="204"/>
      <c r="AX1" s="205"/>
      <c r="AY1" s="220">
        <v>450</v>
      </c>
      <c r="AZ1" s="221"/>
      <c r="BA1" s="222"/>
      <c r="BB1" s="4"/>
      <c r="BC1" s="4"/>
      <c r="BD1" s="4"/>
      <c r="BE1" s="4"/>
      <c r="BW1" s="6" t="s">
        <v>4</v>
      </c>
      <c r="BX1" s="7"/>
      <c r="BY1" s="8" t="s">
        <v>5</v>
      </c>
      <c r="BZ1" s="9" t="s">
        <v>6</v>
      </c>
      <c r="CA1" s="9"/>
      <c r="CB1" s="9"/>
      <c r="CC1" s="9"/>
      <c r="CD1" s="9"/>
      <c r="CE1" s="9"/>
      <c r="CF1" s="9"/>
      <c r="CG1" s="9"/>
      <c r="CH1" s="9"/>
      <c r="CI1" s="9"/>
      <c r="CJ1" s="9"/>
      <c r="CK1" s="8" t="s">
        <v>7</v>
      </c>
      <c r="CL1" s="8" t="s">
        <v>186</v>
      </c>
      <c r="CM1" s="8" t="s">
        <v>8</v>
      </c>
    </row>
    <row r="2" spans="24:91" ht="13.5">
      <c r="X2" s="223" t="s">
        <v>9</v>
      </c>
      <c r="Y2" s="224"/>
      <c r="Z2" s="224"/>
      <c r="AA2" s="225"/>
      <c r="AB2" s="226" t="s">
        <v>10</v>
      </c>
      <c r="AC2" s="227"/>
      <c r="AD2" s="228"/>
      <c r="AE2" s="228"/>
      <c r="AF2" s="229" t="s">
        <v>11</v>
      </c>
      <c r="AG2" s="229"/>
      <c r="AH2" s="229"/>
      <c r="AI2" s="230"/>
      <c r="AJ2" s="230"/>
      <c r="AK2" s="231" t="s">
        <v>187</v>
      </c>
      <c r="AL2" s="232"/>
      <c r="AM2" s="233"/>
      <c r="AN2" s="234"/>
      <c r="AO2" s="234"/>
      <c r="AP2" s="234"/>
      <c r="AQ2" s="234"/>
      <c r="AR2" s="234"/>
      <c r="AS2" s="234"/>
      <c r="AT2" s="234"/>
      <c r="AU2" s="235"/>
      <c r="AV2" s="203" t="s">
        <v>12</v>
      </c>
      <c r="AW2" s="204"/>
      <c r="AX2" s="205"/>
      <c r="AY2" s="220">
        <f>IF(COUNTIF(AM35,"=ERROR")&gt;0,"ERROR",AY1-AM37-AP37)</f>
        <v>395</v>
      </c>
      <c r="AZ2" s="221"/>
      <c r="BA2" s="222"/>
      <c r="BB2" s="4"/>
      <c r="BC2" s="4"/>
      <c r="BD2" s="4"/>
      <c r="BE2" s="4"/>
      <c r="BW2" s="10"/>
      <c r="BX2" s="11"/>
      <c r="BY2" s="12"/>
      <c r="BZ2" s="13"/>
      <c r="CA2" s="13"/>
      <c r="CB2" s="13"/>
      <c r="CC2" s="13"/>
      <c r="CD2" s="13"/>
      <c r="CE2" s="13"/>
      <c r="CF2" s="13"/>
      <c r="CG2" s="13"/>
      <c r="CH2" s="13"/>
      <c r="CI2" s="13"/>
      <c r="CJ2" s="13"/>
      <c r="CK2" s="14"/>
      <c r="CL2" s="190"/>
      <c r="CM2" s="12">
        <f>IF(CL2="","",IF(CL2&gt;0,ROUNDUP(CL2*(CK2+100%),0),ROUNDDOWN(CL2*(CK2+100%),0)))</f>
      </c>
    </row>
    <row r="3" spans="24:91" ht="13.5">
      <c r="X3" s="236" t="s">
        <v>13</v>
      </c>
      <c r="Y3" s="237"/>
      <c r="Z3" s="237"/>
      <c r="AA3" s="238"/>
      <c r="AB3" s="239" t="s">
        <v>14</v>
      </c>
      <c r="AC3" s="240"/>
      <c r="AD3" s="240"/>
      <c r="AE3" s="240"/>
      <c r="AF3" s="241"/>
      <c r="AG3" s="242"/>
      <c r="AH3" s="242"/>
      <c r="AI3" s="242"/>
      <c r="AJ3" s="242"/>
      <c r="AK3" s="242"/>
      <c r="AL3" s="242"/>
      <c r="AM3" s="242"/>
      <c r="AN3" s="242"/>
      <c r="AO3" s="242"/>
      <c r="AP3" s="242"/>
      <c r="AQ3" s="242"/>
      <c r="AR3" s="242"/>
      <c r="AS3" s="242"/>
      <c r="AT3" s="242"/>
      <c r="AU3" s="242"/>
      <c r="AV3" s="237"/>
      <c r="AW3" s="237"/>
      <c r="AX3" s="237"/>
      <c r="AY3" s="242"/>
      <c r="AZ3" s="242"/>
      <c r="BA3" s="243"/>
      <c r="BB3" s="4"/>
      <c r="BC3" s="4"/>
      <c r="BD3" s="4"/>
      <c r="BE3" s="4"/>
      <c r="BW3" s="15"/>
      <c r="BX3" s="16"/>
      <c r="BY3" s="17"/>
      <c r="BZ3" s="18"/>
      <c r="CA3" s="18"/>
      <c r="CB3" s="18"/>
      <c r="CC3" s="18"/>
      <c r="CD3" s="18"/>
      <c r="CE3" s="18"/>
      <c r="CF3" s="18"/>
      <c r="CG3" s="18"/>
      <c r="CH3" s="18"/>
      <c r="CI3" s="18"/>
      <c r="CJ3" s="18"/>
      <c r="CK3" s="19"/>
      <c r="CL3" s="190"/>
      <c r="CM3" s="12">
        <f aca="true" t="shared" si="0" ref="CM3:CM36">IF(CL3="","",IF(CL3&gt;0,ROUNDUP(CL3*(CK3+100%),0),ROUNDDOWN(CL3*(CK3+100%),0)))</f>
      </c>
    </row>
    <row r="4" spans="2:91" ht="13.5" customHeight="1">
      <c r="B4" t="s">
        <v>232</v>
      </c>
      <c r="C4" t="s">
        <v>229</v>
      </c>
      <c r="I4" s="20" t="s">
        <v>15</v>
      </c>
      <c r="J4" s="20"/>
      <c r="K4" s="21"/>
      <c r="R4" s="21"/>
      <c r="X4" s="22" t="s">
        <v>16</v>
      </c>
      <c r="Y4" s="23"/>
      <c r="Z4" s="23"/>
      <c r="AA4" s="23" t="s">
        <v>17</v>
      </c>
      <c r="AB4" s="23"/>
      <c r="AC4" s="23" t="s">
        <v>7</v>
      </c>
      <c r="AD4" s="23"/>
      <c r="AE4" s="24"/>
      <c r="AF4" s="244"/>
      <c r="AG4" s="245"/>
      <c r="AH4" s="245"/>
      <c r="AI4" s="245"/>
      <c r="AJ4" s="245"/>
      <c r="AK4" s="245"/>
      <c r="AL4" s="245"/>
      <c r="AM4" s="245"/>
      <c r="AN4" s="245"/>
      <c r="AO4" s="245"/>
      <c r="AP4" s="245"/>
      <c r="AQ4" s="246"/>
      <c r="AR4" s="27" t="s">
        <v>18</v>
      </c>
      <c r="AS4" s="28"/>
      <c r="AT4" s="28"/>
      <c r="AU4" s="29"/>
      <c r="AV4" s="29"/>
      <c r="AW4" s="29"/>
      <c r="AX4" s="29"/>
      <c r="AY4" s="30" t="s">
        <v>7</v>
      </c>
      <c r="AZ4" s="31" t="s">
        <v>186</v>
      </c>
      <c r="BA4" s="32" t="s">
        <v>189</v>
      </c>
      <c r="BB4" s="33"/>
      <c r="BC4" s="33"/>
      <c r="BD4" s="33"/>
      <c r="BE4" s="33"/>
      <c r="BH4" s="20"/>
      <c r="BI4" s="20"/>
      <c r="BQ4" s="33"/>
      <c r="BR4" s="33"/>
      <c r="BV4" s="33"/>
      <c r="BW4" s="15"/>
      <c r="BX4" s="16"/>
      <c r="BY4" s="17"/>
      <c r="BZ4" s="18"/>
      <c r="CA4" s="18"/>
      <c r="CB4" s="18"/>
      <c r="CC4" s="18"/>
      <c r="CD4" s="18"/>
      <c r="CE4" s="18"/>
      <c r="CF4" s="18"/>
      <c r="CG4" s="18"/>
      <c r="CH4" s="18"/>
      <c r="CI4" s="18"/>
      <c r="CJ4" s="18"/>
      <c r="CK4" s="19"/>
      <c r="CL4" s="190"/>
      <c r="CM4" s="12">
        <f t="shared" si="0"/>
      </c>
    </row>
    <row r="5" spans="2:91" ht="13.5" customHeight="1">
      <c r="B5">
        <v>0</v>
      </c>
      <c r="C5" s="196" t="s">
        <v>138</v>
      </c>
      <c r="D5" s="26"/>
      <c r="E5" s="26"/>
      <c r="F5" s="26"/>
      <c r="I5" s="34" t="s">
        <v>19</v>
      </c>
      <c r="J5" s="35" t="s">
        <v>20</v>
      </c>
      <c r="K5" s="35" t="s">
        <v>21</v>
      </c>
      <c r="L5" s="34" t="s">
        <v>19</v>
      </c>
      <c r="M5" s="35" t="s">
        <v>20</v>
      </c>
      <c r="N5" s="35" t="s">
        <v>21</v>
      </c>
      <c r="O5" s="35"/>
      <c r="P5" s="35"/>
      <c r="Q5" s="35"/>
      <c r="S5" s="36"/>
      <c r="T5" s="36"/>
      <c r="U5" s="36"/>
      <c r="X5" s="253"/>
      <c r="Y5" s="255" t="s">
        <v>22</v>
      </c>
      <c r="Z5" s="255"/>
      <c r="AA5" s="257">
        <v>0</v>
      </c>
      <c r="AB5" s="257"/>
      <c r="AC5" s="463">
        <f>IF(AA5&lt;0,0,IF(AA5&gt;7,-0.8,-(AA5*0.1)))</f>
        <v>0</v>
      </c>
      <c r="AD5" s="463"/>
      <c r="AE5" s="464"/>
      <c r="AF5" s="247"/>
      <c r="AG5" s="248"/>
      <c r="AH5" s="248"/>
      <c r="AI5" s="248"/>
      <c r="AJ5" s="248"/>
      <c r="AK5" s="248"/>
      <c r="AL5" s="248"/>
      <c r="AM5" s="248"/>
      <c r="AN5" s="248"/>
      <c r="AO5" s="248"/>
      <c r="AP5" s="248"/>
      <c r="AQ5" s="249"/>
      <c r="AR5" s="259"/>
      <c r="AS5" s="214"/>
      <c r="AT5" s="214"/>
      <c r="AU5" s="214"/>
      <c r="AV5" s="214"/>
      <c r="AW5" s="214"/>
      <c r="AX5" s="219"/>
      <c r="AY5" s="38"/>
      <c r="AZ5" s="188"/>
      <c r="BA5" s="40">
        <f>IF(AZ5="","",IF(AZ5&gt;0,ROUNDUP(AZ5*(AY5+100%),0),ROUNDDOWN(AZ5*(AY5+100%),0)))</f>
      </c>
      <c r="BB5" s="33"/>
      <c r="BC5" s="33"/>
      <c r="BD5" s="33"/>
      <c r="BE5" s="33"/>
      <c r="BH5" s="34"/>
      <c r="BI5" s="34"/>
      <c r="BO5" s="35"/>
      <c r="BP5" s="35"/>
      <c r="BQ5" s="33"/>
      <c r="BR5" s="33"/>
      <c r="BV5" s="33"/>
      <c r="BW5" s="15"/>
      <c r="BX5" s="16"/>
      <c r="BY5" s="17"/>
      <c r="BZ5" s="18"/>
      <c r="CA5" s="18"/>
      <c r="CB5" s="18"/>
      <c r="CC5" s="18"/>
      <c r="CD5" s="18"/>
      <c r="CE5" s="18"/>
      <c r="CF5" s="18"/>
      <c r="CG5" s="18"/>
      <c r="CH5" s="18"/>
      <c r="CI5" s="18"/>
      <c r="CJ5" s="18"/>
      <c r="CK5" s="19"/>
      <c r="CL5" s="190"/>
      <c r="CM5" s="12">
        <f t="shared" si="0"/>
      </c>
    </row>
    <row r="6" spans="2:91" ht="13.5" customHeight="1">
      <c r="B6">
        <v>0</v>
      </c>
      <c r="C6" s="198" t="s">
        <v>149</v>
      </c>
      <c r="D6" s="26"/>
      <c r="E6" s="26"/>
      <c r="F6" s="26"/>
      <c r="I6" s="41">
        <v>1</v>
      </c>
      <c r="J6" s="42" t="s">
        <v>23</v>
      </c>
      <c r="K6" s="42" t="s">
        <v>24</v>
      </c>
      <c r="L6" s="41">
        <v>31</v>
      </c>
      <c r="M6" s="42" t="s">
        <v>25</v>
      </c>
      <c r="N6" s="42" t="s">
        <v>26</v>
      </c>
      <c r="O6" s="42"/>
      <c r="P6" s="42"/>
      <c r="Q6" s="42"/>
      <c r="S6" s="36"/>
      <c r="T6" s="36"/>
      <c r="U6" s="36" t="s">
        <v>218</v>
      </c>
      <c r="X6" s="254"/>
      <c r="Y6" s="256"/>
      <c r="Z6" s="256"/>
      <c r="AA6" s="258"/>
      <c r="AB6" s="258"/>
      <c r="AC6" s="465"/>
      <c r="AD6" s="465"/>
      <c r="AE6" s="466"/>
      <c r="AF6" s="247"/>
      <c r="AG6" s="248"/>
      <c r="AH6" s="248"/>
      <c r="AI6" s="248"/>
      <c r="AJ6" s="248"/>
      <c r="AK6" s="248"/>
      <c r="AL6" s="248"/>
      <c r="AM6" s="248"/>
      <c r="AN6" s="248"/>
      <c r="AO6" s="248"/>
      <c r="AP6" s="248"/>
      <c r="AQ6" s="249"/>
      <c r="AR6" s="260"/>
      <c r="AS6" s="261"/>
      <c r="AT6" s="261"/>
      <c r="AU6" s="261"/>
      <c r="AV6" s="261"/>
      <c r="AW6" s="261"/>
      <c r="AX6" s="262"/>
      <c r="AY6" s="38"/>
      <c r="AZ6" s="189"/>
      <c r="BA6" s="44">
        <f aca="true" t="shared" si="1" ref="BA6:BA37">IF(AZ6="","",IF(AZ6&gt;0,ROUNDUP(AZ6*(AY6+100%),0),ROUNDDOWN(AZ6*(AY6+100%),0)))</f>
      </c>
      <c r="BB6" s="33"/>
      <c r="BC6" s="33"/>
      <c r="BD6" s="33"/>
      <c r="BE6" s="33"/>
      <c r="BH6" s="41"/>
      <c r="BI6" s="41"/>
      <c r="BO6" s="42"/>
      <c r="BP6" s="42"/>
      <c r="BW6" s="15"/>
      <c r="BX6" s="16"/>
      <c r="BY6" s="17"/>
      <c r="BZ6" s="18"/>
      <c r="CA6" s="18"/>
      <c r="CB6" s="18"/>
      <c r="CC6" s="18"/>
      <c r="CD6" s="18"/>
      <c r="CE6" s="18"/>
      <c r="CF6" s="18"/>
      <c r="CG6" s="18"/>
      <c r="CH6" s="18"/>
      <c r="CI6" s="18"/>
      <c r="CJ6" s="18"/>
      <c r="CK6" s="19"/>
      <c r="CL6" s="190"/>
      <c r="CM6" s="12">
        <f t="shared" si="0"/>
      </c>
    </row>
    <row r="7" spans="2:91" ht="13.5" customHeight="1">
      <c r="B7">
        <v>0</v>
      </c>
      <c r="C7" s="198" t="s">
        <v>222</v>
      </c>
      <c r="D7" s="26"/>
      <c r="E7" s="26"/>
      <c r="F7" s="26"/>
      <c r="I7" s="41">
        <v>2</v>
      </c>
      <c r="J7" s="42" t="s">
        <v>23</v>
      </c>
      <c r="K7" s="42" t="s">
        <v>24</v>
      </c>
      <c r="L7" s="41">
        <v>32</v>
      </c>
      <c r="M7" s="42" t="s">
        <v>25</v>
      </c>
      <c r="N7" s="42" t="s">
        <v>26</v>
      </c>
      <c r="O7" s="42"/>
      <c r="P7" s="42"/>
      <c r="Q7" s="42"/>
      <c r="S7" s="36"/>
      <c r="T7" s="36" t="s">
        <v>138</v>
      </c>
      <c r="U7" s="442" t="s">
        <v>219</v>
      </c>
      <c r="V7" s="210">
        <f>IF(OR(AA5&lt;=0,AA7&lt;10),1,IF(AA5&lt;8,(1-AA5*0.1),0.2))</f>
        <v>1</v>
      </c>
      <c r="X7" s="263">
        <f>ROUNDUP((AA7*10-100)*(V7),0)</f>
        <v>0</v>
      </c>
      <c r="Y7" s="272" t="s">
        <v>27</v>
      </c>
      <c r="Z7" s="272"/>
      <c r="AA7" s="266">
        <v>10</v>
      </c>
      <c r="AB7" s="266"/>
      <c r="AC7" s="452"/>
      <c r="AD7" s="452"/>
      <c r="AE7" s="460"/>
      <c r="AF7" s="247"/>
      <c r="AG7" s="248"/>
      <c r="AH7" s="248"/>
      <c r="AI7" s="248"/>
      <c r="AJ7" s="248"/>
      <c r="AK7" s="248"/>
      <c r="AL7" s="248"/>
      <c r="AM7" s="248"/>
      <c r="AN7" s="248"/>
      <c r="AO7" s="248"/>
      <c r="AP7" s="248"/>
      <c r="AQ7" s="249"/>
      <c r="AR7" s="260"/>
      <c r="AS7" s="261"/>
      <c r="AT7" s="261"/>
      <c r="AU7" s="261"/>
      <c r="AV7" s="261"/>
      <c r="AW7" s="261"/>
      <c r="AX7" s="262"/>
      <c r="AY7" s="38"/>
      <c r="AZ7" s="189"/>
      <c r="BA7" s="44">
        <f t="shared" si="1"/>
      </c>
      <c r="BB7" s="33"/>
      <c r="BC7" s="33"/>
      <c r="BD7" s="33"/>
      <c r="BE7" s="33"/>
      <c r="BH7" s="41"/>
      <c r="BI7" s="41"/>
      <c r="BO7" s="42"/>
      <c r="BP7" s="42"/>
      <c r="BQ7" s="33"/>
      <c r="BR7" s="33"/>
      <c r="BV7" s="33"/>
      <c r="BW7" s="15"/>
      <c r="BX7" s="16"/>
      <c r="BY7" s="17"/>
      <c r="BZ7" s="18"/>
      <c r="CA7" s="18"/>
      <c r="CB7" s="18"/>
      <c r="CC7" s="18"/>
      <c r="CD7" s="18"/>
      <c r="CE7" s="18"/>
      <c r="CF7" s="18"/>
      <c r="CG7" s="18"/>
      <c r="CH7" s="18"/>
      <c r="CI7" s="18"/>
      <c r="CJ7" s="18"/>
      <c r="CK7" s="19"/>
      <c r="CL7" s="190"/>
      <c r="CM7" s="12">
        <f t="shared" si="0"/>
      </c>
    </row>
    <row r="8" spans="2:91" ht="13.5" customHeight="1">
      <c r="B8">
        <v>0</v>
      </c>
      <c r="C8" s="198" t="s">
        <v>227</v>
      </c>
      <c r="D8" s="26"/>
      <c r="E8" s="26"/>
      <c r="F8" s="26"/>
      <c r="I8" s="41">
        <v>3</v>
      </c>
      <c r="J8" s="42" t="s">
        <v>24</v>
      </c>
      <c r="K8" s="42" t="s">
        <v>28</v>
      </c>
      <c r="L8" s="41">
        <v>33</v>
      </c>
      <c r="M8" s="42" t="s">
        <v>29</v>
      </c>
      <c r="N8" s="42" t="s">
        <v>30</v>
      </c>
      <c r="O8" s="42"/>
      <c r="P8" s="42"/>
      <c r="Q8" s="42"/>
      <c r="S8" s="36"/>
      <c r="T8" s="36" t="s">
        <v>149</v>
      </c>
      <c r="U8" s="443"/>
      <c r="V8" s="238"/>
      <c r="X8" s="264"/>
      <c r="Y8" s="272"/>
      <c r="Z8" s="272"/>
      <c r="AA8" s="267"/>
      <c r="AB8" s="267"/>
      <c r="AC8" s="461"/>
      <c r="AD8" s="461"/>
      <c r="AE8" s="462"/>
      <c r="AF8" s="247"/>
      <c r="AG8" s="248"/>
      <c r="AH8" s="248"/>
      <c r="AI8" s="248"/>
      <c r="AJ8" s="248"/>
      <c r="AK8" s="248"/>
      <c r="AL8" s="248"/>
      <c r="AM8" s="248"/>
      <c r="AN8" s="248"/>
      <c r="AO8" s="248"/>
      <c r="AP8" s="248"/>
      <c r="AQ8" s="249"/>
      <c r="AR8" s="260"/>
      <c r="AS8" s="261"/>
      <c r="AT8" s="261"/>
      <c r="AU8" s="261"/>
      <c r="AV8" s="261"/>
      <c r="AW8" s="261"/>
      <c r="AX8" s="262"/>
      <c r="AY8" s="38"/>
      <c r="AZ8" s="189"/>
      <c r="BA8" s="44">
        <f t="shared" si="1"/>
      </c>
      <c r="BB8" s="33"/>
      <c r="BC8" s="33"/>
      <c r="BD8" s="33"/>
      <c r="BE8" s="33"/>
      <c r="BH8" s="41"/>
      <c r="BI8" s="41"/>
      <c r="BO8" s="42"/>
      <c r="BP8" s="42"/>
      <c r="BQ8" s="33"/>
      <c r="BR8" s="33"/>
      <c r="BV8" s="33"/>
      <c r="BW8" s="15"/>
      <c r="BX8" s="16"/>
      <c r="BY8" s="17"/>
      <c r="BZ8" s="18"/>
      <c r="CA8" s="18"/>
      <c r="CB8" s="18"/>
      <c r="CC8" s="18"/>
      <c r="CD8" s="18"/>
      <c r="CE8" s="18"/>
      <c r="CF8" s="18"/>
      <c r="CG8" s="18"/>
      <c r="CH8" s="18"/>
      <c r="CI8" s="18"/>
      <c r="CJ8" s="18"/>
      <c r="CK8" s="19"/>
      <c r="CL8" s="190"/>
      <c r="CM8" s="12">
        <f t="shared" si="0"/>
      </c>
    </row>
    <row r="9" spans="2:91" ht="13.5" customHeight="1">
      <c r="B9">
        <v>0</v>
      </c>
      <c r="C9" s="198" t="s">
        <v>228</v>
      </c>
      <c r="D9" s="26"/>
      <c r="E9" s="26"/>
      <c r="F9" s="26"/>
      <c r="I9" s="41">
        <v>4</v>
      </c>
      <c r="J9" s="42" t="s">
        <v>24</v>
      </c>
      <c r="K9" s="42" t="s">
        <v>28</v>
      </c>
      <c r="L9" s="41">
        <v>34</v>
      </c>
      <c r="M9" s="42" t="s">
        <v>29</v>
      </c>
      <c r="N9" s="42" t="s">
        <v>30</v>
      </c>
      <c r="O9" s="42"/>
      <c r="P9" s="42"/>
      <c r="Q9" s="42"/>
      <c r="T9" s="169" t="s">
        <v>222</v>
      </c>
      <c r="U9" s="442"/>
      <c r="V9" s="210"/>
      <c r="X9" s="263">
        <f>(AA9*20-200)</f>
        <v>0</v>
      </c>
      <c r="Y9" s="272" t="s">
        <v>31</v>
      </c>
      <c r="Z9" s="272"/>
      <c r="AA9" s="266">
        <v>10</v>
      </c>
      <c r="AB9" s="266"/>
      <c r="AC9" s="452"/>
      <c r="AD9" s="452"/>
      <c r="AE9" s="460"/>
      <c r="AF9" s="247"/>
      <c r="AG9" s="248"/>
      <c r="AH9" s="248"/>
      <c r="AI9" s="248"/>
      <c r="AJ9" s="248"/>
      <c r="AK9" s="248"/>
      <c r="AL9" s="248"/>
      <c r="AM9" s="248"/>
      <c r="AN9" s="248"/>
      <c r="AO9" s="248"/>
      <c r="AP9" s="248"/>
      <c r="AQ9" s="249"/>
      <c r="AR9" s="260"/>
      <c r="AS9" s="261"/>
      <c r="AT9" s="261"/>
      <c r="AU9" s="261"/>
      <c r="AV9" s="261"/>
      <c r="AW9" s="261"/>
      <c r="AX9" s="262"/>
      <c r="AY9" s="38"/>
      <c r="AZ9" s="189"/>
      <c r="BA9" s="44">
        <f t="shared" si="1"/>
      </c>
      <c r="BB9" s="33"/>
      <c r="BC9" s="33"/>
      <c r="BD9" s="33"/>
      <c r="BE9" s="33"/>
      <c r="BH9" s="41"/>
      <c r="BI9" s="41"/>
      <c r="BO9" s="42"/>
      <c r="BP9" s="42"/>
      <c r="BQ9" s="33"/>
      <c r="BR9" s="33"/>
      <c r="BV9" s="33"/>
      <c r="BW9" s="15"/>
      <c r="BX9" s="16"/>
      <c r="BY9" s="17"/>
      <c r="BZ9" s="18"/>
      <c r="CA9" s="18"/>
      <c r="CB9" s="18"/>
      <c r="CC9" s="18"/>
      <c r="CD9" s="18"/>
      <c r="CE9" s="18"/>
      <c r="CF9" s="18"/>
      <c r="CG9" s="18"/>
      <c r="CH9" s="18"/>
      <c r="CI9" s="18"/>
      <c r="CJ9" s="18"/>
      <c r="CK9" s="19"/>
      <c r="CL9" s="190"/>
      <c r="CM9" s="12">
        <f t="shared" si="0"/>
      </c>
    </row>
    <row r="10" spans="2:91" ht="13.5" customHeight="1">
      <c r="B10">
        <v>0</v>
      </c>
      <c r="C10" s="199" t="s">
        <v>223</v>
      </c>
      <c r="D10" s="26"/>
      <c r="E10" s="26"/>
      <c r="F10" s="26"/>
      <c r="I10" s="41">
        <v>5</v>
      </c>
      <c r="J10" s="42" t="s">
        <v>28</v>
      </c>
      <c r="K10" s="42" t="s">
        <v>32</v>
      </c>
      <c r="L10" s="41">
        <v>35</v>
      </c>
      <c r="M10" s="42" t="s">
        <v>33</v>
      </c>
      <c r="N10" s="42" t="s">
        <v>34</v>
      </c>
      <c r="O10" s="42"/>
      <c r="P10" s="42"/>
      <c r="Q10" s="42"/>
      <c r="T10" s="197" t="s">
        <v>227</v>
      </c>
      <c r="U10" s="443"/>
      <c r="V10" s="238"/>
      <c r="X10" s="264"/>
      <c r="Y10" s="272"/>
      <c r="Z10" s="272"/>
      <c r="AA10" s="267"/>
      <c r="AB10" s="267"/>
      <c r="AC10" s="461"/>
      <c r="AD10" s="461"/>
      <c r="AE10" s="462"/>
      <c r="AF10" s="247"/>
      <c r="AG10" s="248"/>
      <c r="AH10" s="248"/>
      <c r="AI10" s="248"/>
      <c r="AJ10" s="248"/>
      <c r="AK10" s="248"/>
      <c r="AL10" s="248"/>
      <c r="AM10" s="248"/>
      <c r="AN10" s="248"/>
      <c r="AO10" s="248"/>
      <c r="AP10" s="248"/>
      <c r="AQ10" s="249"/>
      <c r="AR10" s="260"/>
      <c r="AS10" s="261"/>
      <c r="AT10" s="261"/>
      <c r="AU10" s="261"/>
      <c r="AV10" s="261"/>
      <c r="AW10" s="261"/>
      <c r="AX10" s="262"/>
      <c r="AY10" s="38"/>
      <c r="AZ10" s="189"/>
      <c r="BA10" s="44">
        <f t="shared" si="1"/>
      </c>
      <c r="BB10" s="33"/>
      <c r="BC10" s="33"/>
      <c r="BD10" s="33"/>
      <c r="BE10" s="33"/>
      <c r="BH10" s="41"/>
      <c r="BI10" s="41"/>
      <c r="BO10" s="42"/>
      <c r="BP10" s="42"/>
      <c r="BQ10" s="33"/>
      <c r="BR10" s="33"/>
      <c r="BV10" s="33"/>
      <c r="BW10" s="15"/>
      <c r="BX10" s="16"/>
      <c r="BY10" s="17"/>
      <c r="BZ10" s="18"/>
      <c r="CA10" s="18"/>
      <c r="CB10" s="18"/>
      <c r="CC10" s="18"/>
      <c r="CD10" s="18"/>
      <c r="CE10" s="18"/>
      <c r="CF10" s="18"/>
      <c r="CG10" s="18"/>
      <c r="CH10" s="18"/>
      <c r="CI10" s="18"/>
      <c r="CJ10" s="18"/>
      <c r="CK10" s="19"/>
      <c r="CL10" s="190"/>
      <c r="CM10" s="12">
        <f>IF(CL10="","",IF(CL10&gt;0,ROUNDUP(CL10*(CK10+100%),0),ROUNDDOWN(CL10*(CK10+100%),0)))</f>
      </c>
    </row>
    <row r="11" spans="2:91" ht="13.5" customHeight="1">
      <c r="B11">
        <v>1</v>
      </c>
      <c r="C11" s="200" t="str">
        <f aca="true" t="shared" si="2" ref="C11:C20">IF(ISERROR(VLOOKUP(B11,D$39:I$63,6,FALSE))=FALSE,VLOOKUP(B11,D$39:I$63,6,FALSE),IF(ISERROR(VLOOKUP(B11,BC$39:BH$63,6,FALSE))=FALSE,VLOOKUP(B11,BC$39:BH$63,6,FALSE),""))</f>
        <v>特殊攻撃/ﾌﾞﾚｽ</v>
      </c>
      <c r="D11" s="201"/>
      <c r="E11" s="201"/>
      <c r="F11" s="201"/>
      <c r="I11" s="41">
        <v>6</v>
      </c>
      <c r="J11" s="42" t="s">
        <v>28</v>
      </c>
      <c r="K11" s="42" t="s">
        <v>32</v>
      </c>
      <c r="L11" s="41">
        <v>36</v>
      </c>
      <c r="M11" s="42" t="s">
        <v>33</v>
      </c>
      <c r="N11" s="42" t="s">
        <v>34</v>
      </c>
      <c r="O11" s="42"/>
      <c r="P11" s="42"/>
      <c r="Q11" s="42"/>
      <c r="T11" s="197" t="s">
        <v>228</v>
      </c>
      <c r="U11" s="442"/>
      <c r="V11" s="210"/>
      <c r="X11" s="263">
        <f>AA11*20-200</f>
        <v>0</v>
      </c>
      <c r="Y11" s="272" t="s">
        <v>35</v>
      </c>
      <c r="Z11" s="272"/>
      <c r="AA11" s="266">
        <v>10</v>
      </c>
      <c r="AB11" s="266"/>
      <c r="AC11" s="209"/>
      <c r="AD11" s="209"/>
      <c r="AE11" s="210"/>
      <c r="AF11" s="247"/>
      <c r="AG11" s="248"/>
      <c r="AH11" s="248"/>
      <c r="AI11" s="248"/>
      <c r="AJ11" s="248"/>
      <c r="AK11" s="248"/>
      <c r="AL11" s="248"/>
      <c r="AM11" s="248"/>
      <c r="AN11" s="248"/>
      <c r="AO11" s="248"/>
      <c r="AP11" s="248"/>
      <c r="AQ11" s="249"/>
      <c r="AR11" s="260"/>
      <c r="AS11" s="261"/>
      <c r="AT11" s="261"/>
      <c r="AU11" s="261"/>
      <c r="AV11" s="261"/>
      <c r="AW11" s="261"/>
      <c r="AX11" s="262"/>
      <c r="AY11" s="38"/>
      <c r="AZ11" s="189"/>
      <c r="BA11" s="44">
        <f t="shared" si="1"/>
      </c>
      <c r="BB11" s="33"/>
      <c r="BC11" s="33"/>
      <c r="BD11" s="33"/>
      <c r="BE11" s="33"/>
      <c r="BH11" s="41"/>
      <c r="BI11" s="41"/>
      <c r="BO11" s="42"/>
      <c r="BP11" s="42"/>
      <c r="BQ11" s="33"/>
      <c r="BR11" s="33"/>
      <c r="BV11" s="33"/>
      <c r="BW11" s="15"/>
      <c r="BX11" s="16"/>
      <c r="BY11" s="17"/>
      <c r="BZ11" s="18"/>
      <c r="CA11" s="18"/>
      <c r="CB11" s="18"/>
      <c r="CC11" s="18"/>
      <c r="CD11" s="18"/>
      <c r="CE11" s="18"/>
      <c r="CF11" s="18"/>
      <c r="CG11" s="18"/>
      <c r="CH11" s="18"/>
      <c r="CI11" s="18"/>
      <c r="CJ11" s="18"/>
      <c r="CK11" s="19"/>
      <c r="CL11" s="190"/>
      <c r="CM11" s="12">
        <f t="shared" si="0"/>
      </c>
    </row>
    <row r="12" spans="2:91" ht="13.5" customHeight="1">
      <c r="B12">
        <v>2</v>
      </c>
      <c r="C12" s="200" t="str">
        <f t="shared" si="2"/>
        <v>乗騎</v>
      </c>
      <c r="D12" s="201"/>
      <c r="E12" s="201"/>
      <c r="F12" s="201"/>
      <c r="I12" s="41">
        <v>7</v>
      </c>
      <c r="J12" s="42" t="s">
        <v>32</v>
      </c>
      <c r="K12" s="42" t="s">
        <v>36</v>
      </c>
      <c r="L12" s="41">
        <v>37</v>
      </c>
      <c r="M12" s="42" t="s">
        <v>37</v>
      </c>
      <c r="N12" s="42" t="s">
        <v>38</v>
      </c>
      <c r="O12" s="42"/>
      <c r="P12" s="42"/>
      <c r="Q12" s="42"/>
      <c r="T12" s="197" t="s">
        <v>223</v>
      </c>
      <c r="U12" s="443"/>
      <c r="V12" s="238"/>
      <c r="X12" s="264"/>
      <c r="Y12" s="272"/>
      <c r="Z12" s="272"/>
      <c r="AA12" s="267"/>
      <c r="AB12" s="267"/>
      <c r="AC12" s="237"/>
      <c r="AD12" s="237"/>
      <c r="AE12" s="238"/>
      <c r="AF12" s="247"/>
      <c r="AG12" s="248"/>
      <c r="AH12" s="248"/>
      <c r="AI12" s="248"/>
      <c r="AJ12" s="248"/>
      <c r="AK12" s="248"/>
      <c r="AL12" s="248"/>
      <c r="AM12" s="248"/>
      <c r="AN12" s="248"/>
      <c r="AO12" s="248"/>
      <c r="AP12" s="248"/>
      <c r="AQ12" s="249"/>
      <c r="AR12" s="260"/>
      <c r="AS12" s="261"/>
      <c r="AT12" s="261"/>
      <c r="AU12" s="261"/>
      <c r="AV12" s="261"/>
      <c r="AW12" s="261"/>
      <c r="AX12" s="262"/>
      <c r="AY12" s="38"/>
      <c r="AZ12" s="189"/>
      <c r="BA12" s="44">
        <f t="shared" si="1"/>
      </c>
      <c r="BB12" s="33"/>
      <c r="BC12" s="33"/>
      <c r="BD12" s="33"/>
      <c r="BE12" s="33"/>
      <c r="BH12" s="41"/>
      <c r="BI12" s="41"/>
      <c r="BO12" s="42"/>
      <c r="BP12" s="42"/>
      <c r="BQ12" s="33"/>
      <c r="BR12" s="33"/>
      <c r="BV12" s="33"/>
      <c r="BW12" s="15"/>
      <c r="BX12" s="16"/>
      <c r="BY12" s="17"/>
      <c r="BZ12" s="18"/>
      <c r="CA12" s="18"/>
      <c r="CB12" s="18"/>
      <c r="CC12" s="18"/>
      <c r="CD12" s="18"/>
      <c r="CE12" s="18"/>
      <c r="CF12" s="18"/>
      <c r="CG12" s="18"/>
      <c r="CH12" s="18"/>
      <c r="CI12" s="18"/>
      <c r="CJ12" s="18"/>
      <c r="CK12" s="19"/>
      <c r="CL12" s="190"/>
      <c r="CM12" s="12">
        <f t="shared" si="0"/>
      </c>
    </row>
    <row r="13" spans="2:91" ht="13.5" customHeight="1">
      <c r="B13">
        <v>3</v>
      </c>
      <c r="C13" s="200" t="str">
        <f t="shared" si="2"/>
        <v>格闘</v>
      </c>
      <c r="D13" s="201"/>
      <c r="E13" s="201"/>
      <c r="F13" s="201"/>
      <c r="I13" s="41">
        <v>8</v>
      </c>
      <c r="J13" s="42" t="s">
        <v>32</v>
      </c>
      <c r="K13" s="42" t="s">
        <v>36</v>
      </c>
      <c r="L13" s="41">
        <v>38</v>
      </c>
      <c r="M13" s="42" t="s">
        <v>37</v>
      </c>
      <c r="N13" s="42" t="s">
        <v>38</v>
      </c>
      <c r="O13" s="42"/>
      <c r="P13" s="42"/>
      <c r="Q13" s="42"/>
      <c r="U13" s="442"/>
      <c r="V13" s="210"/>
      <c r="X13" s="263">
        <f>AA13*10-100</f>
        <v>0</v>
      </c>
      <c r="Y13" s="272" t="s">
        <v>39</v>
      </c>
      <c r="Z13" s="272"/>
      <c r="AA13" s="266">
        <v>10</v>
      </c>
      <c r="AB13" s="266"/>
      <c r="AC13" s="209"/>
      <c r="AD13" s="209"/>
      <c r="AE13" s="210"/>
      <c r="AF13" s="247"/>
      <c r="AG13" s="248"/>
      <c r="AH13" s="248"/>
      <c r="AI13" s="248"/>
      <c r="AJ13" s="248"/>
      <c r="AK13" s="248"/>
      <c r="AL13" s="248"/>
      <c r="AM13" s="248"/>
      <c r="AN13" s="248"/>
      <c r="AO13" s="248"/>
      <c r="AP13" s="248"/>
      <c r="AQ13" s="249"/>
      <c r="AR13" s="260"/>
      <c r="AS13" s="261"/>
      <c r="AT13" s="261"/>
      <c r="AU13" s="261"/>
      <c r="AV13" s="261"/>
      <c r="AW13" s="261"/>
      <c r="AX13" s="262"/>
      <c r="AY13" s="38"/>
      <c r="AZ13" s="189"/>
      <c r="BA13" s="44">
        <f t="shared" si="1"/>
      </c>
      <c r="BB13" s="33"/>
      <c r="BC13" s="33"/>
      <c r="BD13" s="33"/>
      <c r="BE13" s="33"/>
      <c r="BH13" s="41"/>
      <c r="BI13" s="41"/>
      <c r="BO13" s="42"/>
      <c r="BP13" s="42"/>
      <c r="BQ13" s="33"/>
      <c r="BR13" s="33"/>
      <c r="BV13" s="33"/>
      <c r="BW13" s="15"/>
      <c r="BX13" s="16"/>
      <c r="BY13" s="17"/>
      <c r="BZ13" s="18"/>
      <c r="CA13" s="18"/>
      <c r="CB13" s="18"/>
      <c r="CC13" s="18"/>
      <c r="CD13" s="18"/>
      <c r="CE13" s="18"/>
      <c r="CF13" s="18"/>
      <c r="CG13" s="18"/>
      <c r="CH13" s="18"/>
      <c r="CI13" s="18"/>
      <c r="CJ13" s="18"/>
      <c r="CK13" s="19"/>
      <c r="CL13" s="190"/>
      <c r="CM13" s="12">
        <f t="shared" si="0"/>
      </c>
    </row>
    <row r="14" spans="2:91" ht="13.5" customHeight="1">
      <c r="B14">
        <v>4</v>
      </c>
      <c r="C14" s="200" t="str">
        <f t="shared" si="2"/>
        <v>ｷｯｸ</v>
      </c>
      <c r="D14" s="201"/>
      <c r="E14" s="201"/>
      <c r="F14" s="201"/>
      <c r="I14" s="41">
        <v>9</v>
      </c>
      <c r="J14" s="42" t="s">
        <v>36</v>
      </c>
      <c r="K14" s="42" t="s">
        <v>40</v>
      </c>
      <c r="L14" s="41">
        <v>39</v>
      </c>
      <c r="M14" s="42" t="s">
        <v>41</v>
      </c>
      <c r="N14" s="42" t="s">
        <v>42</v>
      </c>
      <c r="O14" s="42"/>
      <c r="P14" s="42"/>
      <c r="Q14" s="42"/>
      <c r="U14" s="443"/>
      <c r="V14" s="238"/>
      <c r="X14" s="268"/>
      <c r="Y14" s="289"/>
      <c r="Z14" s="289"/>
      <c r="AA14" s="267"/>
      <c r="AB14" s="267"/>
      <c r="AC14" s="237"/>
      <c r="AD14" s="237"/>
      <c r="AE14" s="238"/>
      <c r="AF14" s="247"/>
      <c r="AG14" s="248"/>
      <c r="AH14" s="248"/>
      <c r="AI14" s="248"/>
      <c r="AJ14" s="248"/>
      <c r="AK14" s="248"/>
      <c r="AL14" s="248"/>
      <c r="AM14" s="248"/>
      <c r="AN14" s="248"/>
      <c r="AO14" s="248"/>
      <c r="AP14" s="248"/>
      <c r="AQ14" s="249"/>
      <c r="AR14" s="260"/>
      <c r="AS14" s="261"/>
      <c r="AT14" s="261"/>
      <c r="AU14" s="261"/>
      <c r="AV14" s="261"/>
      <c r="AW14" s="261"/>
      <c r="AX14" s="262"/>
      <c r="AY14" s="38"/>
      <c r="AZ14" s="189"/>
      <c r="BA14" s="44">
        <f t="shared" si="1"/>
      </c>
      <c r="BB14" s="33"/>
      <c r="BC14" s="33"/>
      <c r="BD14" s="33"/>
      <c r="BE14" s="33"/>
      <c r="BH14" s="41"/>
      <c r="BI14" s="41"/>
      <c r="BO14" s="42"/>
      <c r="BP14" s="42"/>
      <c r="BQ14" s="33"/>
      <c r="BR14" s="33"/>
      <c r="BV14" s="33"/>
      <c r="BW14" s="15"/>
      <c r="BX14" s="16"/>
      <c r="BY14" s="17"/>
      <c r="BZ14" s="18"/>
      <c r="CA14" s="18"/>
      <c r="CB14" s="18"/>
      <c r="CC14" s="18"/>
      <c r="CD14" s="18"/>
      <c r="CE14" s="18"/>
      <c r="CF14" s="18"/>
      <c r="CG14" s="18"/>
      <c r="CH14" s="18"/>
      <c r="CI14" s="18"/>
      <c r="CJ14" s="18"/>
      <c r="CK14" s="19"/>
      <c r="CL14" s="190"/>
      <c r="CM14" s="12">
        <f t="shared" si="0"/>
      </c>
    </row>
    <row r="15" spans="2:91" ht="13.5" customHeight="1">
      <c r="B15">
        <v>5</v>
      </c>
      <c r="C15" s="200" t="str">
        <f t="shared" si="2"/>
        <v>山岳</v>
      </c>
      <c r="D15" s="201"/>
      <c r="E15" s="201"/>
      <c r="F15" s="201"/>
      <c r="I15" s="41">
        <v>10</v>
      </c>
      <c r="J15" s="42" t="s">
        <v>36</v>
      </c>
      <c r="K15" s="42" t="s">
        <v>43</v>
      </c>
      <c r="L15" s="41">
        <v>40</v>
      </c>
      <c r="M15" s="42" t="s">
        <v>41</v>
      </c>
      <c r="N15" s="42" t="s">
        <v>42</v>
      </c>
      <c r="O15" s="42"/>
      <c r="P15" s="42"/>
      <c r="Q15" s="42"/>
      <c r="U15" s="442" t="s">
        <v>220</v>
      </c>
      <c r="V15" s="210">
        <f>IF(OR(AA5&lt;=0,AB15&lt;0),1,IF(AA5&lt;8,(1-AA5*0.1),0.2))</f>
        <v>1</v>
      </c>
      <c r="X15" s="270">
        <f>ROUNDUP(AB15*2*V15,0)</f>
        <v>0</v>
      </c>
      <c r="Y15" s="271" t="s">
        <v>48</v>
      </c>
      <c r="Z15" s="271"/>
      <c r="AA15" s="273">
        <f>AA7+AB15</f>
        <v>10</v>
      </c>
      <c r="AB15" s="275">
        <v>0</v>
      </c>
      <c r="AC15" s="277"/>
      <c r="AD15" s="209"/>
      <c r="AE15" s="210"/>
      <c r="AF15" s="247"/>
      <c r="AG15" s="248"/>
      <c r="AH15" s="248"/>
      <c r="AI15" s="248"/>
      <c r="AJ15" s="248"/>
      <c r="AK15" s="248"/>
      <c r="AL15" s="248"/>
      <c r="AM15" s="248"/>
      <c r="AN15" s="248"/>
      <c r="AO15" s="248"/>
      <c r="AP15" s="248"/>
      <c r="AQ15" s="249"/>
      <c r="AR15" s="260"/>
      <c r="AS15" s="261"/>
      <c r="AT15" s="261"/>
      <c r="AU15" s="261"/>
      <c r="AV15" s="261"/>
      <c r="AW15" s="261"/>
      <c r="AX15" s="262"/>
      <c r="AY15" s="38"/>
      <c r="AZ15" s="189"/>
      <c r="BA15" s="44">
        <f t="shared" si="1"/>
      </c>
      <c r="BB15" s="33"/>
      <c r="BC15" s="33"/>
      <c r="BD15" s="33"/>
      <c r="BE15" s="33"/>
      <c r="BH15" s="41"/>
      <c r="BI15" s="41"/>
      <c r="BO15" s="42"/>
      <c r="BP15" s="42"/>
      <c r="BQ15" s="33"/>
      <c r="BR15" s="33"/>
      <c r="BV15" s="33"/>
      <c r="BW15" s="15"/>
      <c r="BX15" s="16"/>
      <c r="BY15" s="17"/>
      <c r="BZ15" s="18"/>
      <c r="CA15" s="18"/>
      <c r="CB15" s="18"/>
      <c r="CC15" s="18"/>
      <c r="CD15" s="18"/>
      <c r="CE15" s="18"/>
      <c r="CF15" s="18"/>
      <c r="CG15" s="18"/>
      <c r="CH15" s="18"/>
      <c r="CI15" s="18"/>
      <c r="CJ15" s="18"/>
      <c r="CK15" s="19"/>
      <c r="CL15" s="190"/>
      <c r="CM15" s="12">
        <f t="shared" si="0"/>
      </c>
    </row>
    <row r="16" spans="2:91" ht="13.5" customHeight="1">
      <c r="B16">
        <v>6</v>
      </c>
      <c r="C16" s="200" t="str">
        <f t="shared" si="2"/>
        <v>洞窟</v>
      </c>
      <c r="D16" s="201"/>
      <c r="E16" s="201"/>
      <c r="F16" s="201"/>
      <c r="I16" s="41">
        <v>11</v>
      </c>
      <c r="J16" s="42" t="s">
        <v>40</v>
      </c>
      <c r="K16" s="42" t="s">
        <v>45</v>
      </c>
      <c r="L16" s="45">
        <v>45</v>
      </c>
      <c r="M16" s="42" t="s">
        <v>46</v>
      </c>
      <c r="N16" s="46" t="s">
        <v>47</v>
      </c>
      <c r="O16" s="46"/>
      <c r="P16" s="46"/>
      <c r="Q16" s="46"/>
      <c r="U16" s="443"/>
      <c r="V16" s="238"/>
      <c r="X16" s="264"/>
      <c r="Y16" s="272"/>
      <c r="Z16" s="272"/>
      <c r="AA16" s="274"/>
      <c r="AB16" s="276"/>
      <c r="AC16" s="278"/>
      <c r="AD16" s="278"/>
      <c r="AE16" s="279"/>
      <c r="AF16" s="250"/>
      <c r="AG16" s="251"/>
      <c r="AH16" s="251"/>
      <c r="AI16" s="251"/>
      <c r="AJ16" s="251"/>
      <c r="AK16" s="251"/>
      <c r="AL16" s="251"/>
      <c r="AM16" s="251"/>
      <c r="AN16" s="251"/>
      <c r="AO16" s="251"/>
      <c r="AP16" s="251"/>
      <c r="AQ16" s="252"/>
      <c r="AR16" s="260"/>
      <c r="AS16" s="261"/>
      <c r="AT16" s="261"/>
      <c r="AU16" s="261"/>
      <c r="AV16" s="261"/>
      <c r="AW16" s="261"/>
      <c r="AX16" s="262"/>
      <c r="AY16" s="38"/>
      <c r="AZ16" s="189"/>
      <c r="BA16" s="44">
        <f t="shared" si="1"/>
      </c>
      <c r="BB16" s="33"/>
      <c r="BC16" s="33"/>
      <c r="BD16" s="33"/>
      <c r="BE16" s="33"/>
      <c r="BH16" s="41"/>
      <c r="BI16" s="41"/>
      <c r="BO16" s="46"/>
      <c r="BP16" s="46"/>
      <c r="BQ16" s="33"/>
      <c r="BR16" s="33"/>
      <c r="BV16" s="33"/>
      <c r="BW16" s="15"/>
      <c r="BX16" s="16"/>
      <c r="BY16" s="17"/>
      <c r="BZ16" s="18"/>
      <c r="CA16" s="18"/>
      <c r="CB16" s="18"/>
      <c r="CC16" s="18"/>
      <c r="CD16" s="18"/>
      <c r="CE16" s="18"/>
      <c r="CF16" s="18"/>
      <c r="CG16" s="18"/>
      <c r="CH16" s="18"/>
      <c r="CI16" s="18"/>
      <c r="CJ16" s="18"/>
      <c r="CK16" s="19"/>
      <c r="CL16" s="190"/>
      <c r="CM16" s="12">
        <f t="shared" si="0"/>
      </c>
    </row>
    <row r="17" spans="2:91" ht="13.5" customHeight="1">
      <c r="B17">
        <v>7</v>
      </c>
      <c r="C17" s="200" t="str">
        <f t="shared" si="2"/>
        <v>生存/平原</v>
      </c>
      <c r="D17" s="201"/>
      <c r="E17" s="201"/>
      <c r="F17" s="201"/>
      <c r="I17" s="41">
        <v>12</v>
      </c>
      <c r="J17" s="42" t="s">
        <v>40</v>
      </c>
      <c r="K17" s="42" t="s">
        <v>49</v>
      </c>
      <c r="L17" s="45">
        <v>50</v>
      </c>
      <c r="M17" s="42" t="s">
        <v>50</v>
      </c>
      <c r="N17" s="46" t="s">
        <v>51</v>
      </c>
      <c r="O17" s="46"/>
      <c r="P17" s="46"/>
      <c r="Q17" s="46"/>
      <c r="U17" s="442"/>
      <c r="V17" s="210"/>
      <c r="X17" s="280">
        <f>AB17*5</f>
        <v>0</v>
      </c>
      <c r="Y17" s="272" t="s">
        <v>54</v>
      </c>
      <c r="Z17" s="272"/>
      <c r="AA17" s="281">
        <f>AA11+AB17</f>
        <v>10</v>
      </c>
      <c r="AB17" s="276">
        <v>0</v>
      </c>
      <c r="AC17" s="277"/>
      <c r="AD17" s="209"/>
      <c r="AE17" s="210"/>
      <c r="AF17" s="47" t="s">
        <v>57</v>
      </c>
      <c r="AG17" s="2"/>
      <c r="AH17" s="2"/>
      <c r="AI17" s="2"/>
      <c r="AJ17" s="2"/>
      <c r="AK17" s="2" t="s">
        <v>17</v>
      </c>
      <c r="AL17" s="48" t="s">
        <v>44</v>
      </c>
      <c r="AM17" s="48" t="s">
        <v>7</v>
      </c>
      <c r="AN17" s="48"/>
      <c r="AO17" s="2"/>
      <c r="AP17" s="2"/>
      <c r="AQ17" s="3"/>
      <c r="AR17" s="260"/>
      <c r="AS17" s="261"/>
      <c r="AT17" s="261"/>
      <c r="AU17" s="261"/>
      <c r="AV17" s="261"/>
      <c r="AW17" s="261"/>
      <c r="AX17" s="262"/>
      <c r="AY17" s="38"/>
      <c r="AZ17" s="189"/>
      <c r="BA17" s="44">
        <f t="shared" si="1"/>
      </c>
      <c r="BB17" s="33"/>
      <c r="BC17" s="33"/>
      <c r="BD17" s="33"/>
      <c r="BE17" s="33"/>
      <c r="BH17" s="41"/>
      <c r="BI17" s="41"/>
      <c r="BO17" s="46"/>
      <c r="BP17" s="46"/>
      <c r="BQ17" s="33"/>
      <c r="BR17" s="33"/>
      <c r="BV17" s="33"/>
      <c r="BW17" s="15"/>
      <c r="BX17" s="16"/>
      <c r="BY17" s="17"/>
      <c r="BZ17" s="18"/>
      <c r="CA17" s="18"/>
      <c r="CB17" s="18"/>
      <c r="CC17" s="18"/>
      <c r="CD17" s="18"/>
      <c r="CE17" s="18"/>
      <c r="CF17" s="18"/>
      <c r="CG17" s="18"/>
      <c r="CH17" s="18"/>
      <c r="CI17" s="18"/>
      <c r="CJ17" s="18"/>
      <c r="CK17" s="19"/>
      <c r="CL17" s="190"/>
      <c r="CM17" s="12">
        <f t="shared" si="0"/>
      </c>
    </row>
    <row r="18" spans="2:91" ht="13.5" customHeight="1">
      <c r="B18">
        <v>8</v>
      </c>
      <c r="C18" s="200" t="str">
        <f t="shared" si="2"/>
        <v>生存/森林</v>
      </c>
      <c r="D18" s="201"/>
      <c r="E18" s="201"/>
      <c r="F18" s="201"/>
      <c r="I18" s="41">
        <v>13</v>
      </c>
      <c r="J18" s="42" t="s">
        <v>43</v>
      </c>
      <c r="K18" s="42" t="s">
        <v>52</v>
      </c>
      <c r="L18" s="45">
        <v>55</v>
      </c>
      <c r="M18" s="42" t="s">
        <v>30</v>
      </c>
      <c r="N18" s="46" t="s">
        <v>53</v>
      </c>
      <c r="O18" s="46"/>
      <c r="P18" s="46"/>
      <c r="Q18" s="46"/>
      <c r="U18" s="443"/>
      <c r="V18" s="238"/>
      <c r="X18" s="264"/>
      <c r="Y18" s="272"/>
      <c r="Z18" s="272"/>
      <c r="AA18" s="282"/>
      <c r="AB18" s="276"/>
      <c r="AC18" s="278"/>
      <c r="AD18" s="278"/>
      <c r="AE18" s="279"/>
      <c r="AF18" s="283">
        <f>IF(AL18="",0,AL18*5)</f>
        <v>0</v>
      </c>
      <c r="AG18" s="284"/>
      <c r="AH18" s="457" t="s">
        <v>61</v>
      </c>
      <c r="AI18" s="457"/>
      <c r="AJ18" s="457"/>
      <c r="AK18" s="164">
        <f>AA7+AL18</f>
        <v>10</v>
      </c>
      <c r="AL18" s="165"/>
      <c r="AM18" s="458"/>
      <c r="AN18" s="458"/>
      <c r="AO18" s="458"/>
      <c r="AP18" s="458"/>
      <c r="AQ18" s="459"/>
      <c r="AR18" s="260"/>
      <c r="AS18" s="261"/>
      <c r="AT18" s="261"/>
      <c r="AU18" s="261"/>
      <c r="AV18" s="261"/>
      <c r="AW18" s="261"/>
      <c r="AX18" s="262"/>
      <c r="AY18" s="38"/>
      <c r="AZ18" s="189"/>
      <c r="BA18" s="44">
        <f t="shared" si="1"/>
      </c>
      <c r="BB18" s="33"/>
      <c r="BC18" s="33"/>
      <c r="BD18" s="33"/>
      <c r="BE18" s="33"/>
      <c r="BH18" s="41"/>
      <c r="BI18" s="41"/>
      <c r="BO18" s="46"/>
      <c r="BP18" s="46"/>
      <c r="BQ18" s="33"/>
      <c r="BR18" s="33"/>
      <c r="BV18" s="33"/>
      <c r="BW18" s="15"/>
      <c r="BX18" s="16"/>
      <c r="BY18" s="17"/>
      <c r="BZ18" s="18"/>
      <c r="CA18" s="18"/>
      <c r="CB18" s="18"/>
      <c r="CC18" s="18"/>
      <c r="CD18" s="18"/>
      <c r="CE18" s="18"/>
      <c r="CF18" s="18"/>
      <c r="CG18" s="18"/>
      <c r="CH18" s="18"/>
      <c r="CI18" s="18"/>
      <c r="CJ18" s="18"/>
      <c r="CK18" s="19"/>
      <c r="CL18" s="190"/>
      <c r="CM18" s="12">
        <f t="shared" si="0"/>
      </c>
    </row>
    <row r="19" spans="2:91" ht="13.5" customHeight="1">
      <c r="B19">
        <v>9</v>
      </c>
      <c r="C19" s="200">
        <f t="shared" si="2"/>
      </c>
      <c r="D19" s="201"/>
      <c r="E19" s="201"/>
      <c r="F19" s="201"/>
      <c r="I19" s="41">
        <v>14</v>
      </c>
      <c r="J19" s="42" t="s">
        <v>43</v>
      </c>
      <c r="K19" s="42" t="s">
        <v>55</v>
      </c>
      <c r="L19" s="45">
        <v>60</v>
      </c>
      <c r="M19" s="42" t="s">
        <v>42</v>
      </c>
      <c r="N19" s="46" t="s">
        <v>56</v>
      </c>
      <c r="O19" s="46"/>
      <c r="P19" s="46"/>
      <c r="Q19" s="46"/>
      <c r="U19" s="442" t="s">
        <v>221</v>
      </c>
      <c r="V19" s="210">
        <f>IF(AA5&lt;=0,1,IF(AA5&lt;8,(1-AA5*0.1),0.2))</f>
        <v>1</v>
      </c>
      <c r="X19" s="280">
        <f>AB19*5</f>
        <v>0</v>
      </c>
      <c r="Y19" s="272" t="s">
        <v>60</v>
      </c>
      <c r="Z19" s="272"/>
      <c r="AA19" s="281">
        <f>AA11+AB19</f>
        <v>10</v>
      </c>
      <c r="AB19" s="276">
        <v>0</v>
      </c>
      <c r="AC19" s="452"/>
      <c r="AD19" s="453"/>
      <c r="AE19" s="454"/>
      <c r="AF19" s="286">
        <f>ROUNDUP(IF(AL19="",0,AL19*3)*(V19),0)</f>
        <v>0</v>
      </c>
      <c r="AG19" s="287"/>
      <c r="AH19" s="449" t="s">
        <v>65</v>
      </c>
      <c r="AI19" s="449"/>
      <c r="AJ19" s="449"/>
      <c r="AK19" s="166">
        <f>IF((AA7*AA7/10+AL19)&lt;5,(AA7+AL19)^2/10,ROUND((AA7+AL19)^2/10,0))</f>
        <v>10</v>
      </c>
      <c r="AL19" s="167"/>
      <c r="AM19" s="450"/>
      <c r="AN19" s="450"/>
      <c r="AO19" s="450"/>
      <c r="AP19" s="450"/>
      <c r="AQ19" s="451"/>
      <c r="AR19" s="260"/>
      <c r="AS19" s="261"/>
      <c r="AT19" s="261"/>
      <c r="AU19" s="261"/>
      <c r="AV19" s="261"/>
      <c r="AW19" s="261"/>
      <c r="AX19" s="262"/>
      <c r="AY19" s="38"/>
      <c r="AZ19" s="189"/>
      <c r="BA19" s="44">
        <f t="shared" si="1"/>
      </c>
      <c r="BB19" s="33"/>
      <c r="BC19" s="33"/>
      <c r="BD19" s="33"/>
      <c r="BE19" s="33"/>
      <c r="BH19" s="41"/>
      <c r="BI19" s="41"/>
      <c r="BO19" s="46"/>
      <c r="BP19" s="46"/>
      <c r="BQ19" s="33"/>
      <c r="BR19" s="33"/>
      <c r="BV19" s="33"/>
      <c r="BW19" s="15"/>
      <c r="BX19" s="16"/>
      <c r="BY19" s="17"/>
      <c r="BZ19" s="18"/>
      <c r="CA19" s="18"/>
      <c r="CB19" s="18"/>
      <c r="CC19" s="18"/>
      <c r="CD19" s="18"/>
      <c r="CE19" s="18"/>
      <c r="CF19" s="18"/>
      <c r="CG19" s="18"/>
      <c r="CH19" s="18"/>
      <c r="CI19" s="18"/>
      <c r="CJ19" s="18"/>
      <c r="CK19" s="19"/>
      <c r="CL19" s="190"/>
      <c r="CM19" s="12">
        <f t="shared" si="0"/>
      </c>
    </row>
    <row r="20" spans="2:91" ht="13.5" customHeight="1">
      <c r="B20">
        <v>10</v>
      </c>
      <c r="C20" s="200">
        <f t="shared" si="2"/>
      </c>
      <c r="D20" s="201"/>
      <c r="E20" s="201"/>
      <c r="F20" s="201"/>
      <c r="I20" s="41">
        <v>15</v>
      </c>
      <c r="J20" s="42" t="s">
        <v>45</v>
      </c>
      <c r="K20" s="42" t="s">
        <v>58</v>
      </c>
      <c r="L20" s="45">
        <v>65</v>
      </c>
      <c r="M20" s="42" t="s">
        <v>47</v>
      </c>
      <c r="N20" s="46" t="s">
        <v>59</v>
      </c>
      <c r="O20" s="46"/>
      <c r="P20" s="46"/>
      <c r="Q20" s="46"/>
      <c r="U20" s="443"/>
      <c r="V20" s="238"/>
      <c r="X20" s="264"/>
      <c r="Y20" s="272"/>
      <c r="Z20" s="272"/>
      <c r="AA20" s="282"/>
      <c r="AB20" s="276"/>
      <c r="AC20" s="455"/>
      <c r="AD20" s="455"/>
      <c r="AE20" s="456"/>
      <c r="AF20" s="286">
        <f>IF(AL20="",0,AL20*20)</f>
        <v>0</v>
      </c>
      <c r="AG20" s="287"/>
      <c r="AH20" s="288" t="s">
        <v>70</v>
      </c>
      <c r="AI20" s="288"/>
      <c r="AJ20" s="288"/>
      <c r="AK20" s="202">
        <f>(AA9+AA13)/4+AL20</f>
        <v>5</v>
      </c>
      <c r="AL20" s="167"/>
      <c r="AM20" s="261"/>
      <c r="AN20" s="261"/>
      <c r="AO20" s="261"/>
      <c r="AP20" s="261"/>
      <c r="AQ20" s="262"/>
      <c r="AR20" s="260"/>
      <c r="AS20" s="261"/>
      <c r="AT20" s="261"/>
      <c r="AU20" s="261"/>
      <c r="AV20" s="261"/>
      <c r="AW20" s="261"/>
      <c r="AX20" s="262"/>
      <c r="AY20" s="38"/>
      <c r="AZ20" s="189"/>
      <c r="BA20" s="44">
        <f t="shared" si="1"/>
      </c>
      <c r="BB20" s="33"/>
      <c r="BC20" s="33"/>
      <c r="BD20" s="33"/>
      <c r="BE20" s="33"/>
      <c r="BH20" s="41"/>
      <c r="BI20" s="41"/>
      <c r="BO20" s="46"/>
      <c r="BP20" s="46"/>
      <c r="BQ20" s="33"/>
      <c r="BR20" s="33"/>
      <c r="BV20" s="33"/>
      <c r="BW20" s="15"/>
      <c r="BX20" s="16"/>
      <c r="BY20" s="17"/>
      <c r="BZ20" s="18"/>
      <c r="CA20" s="18"/>
      <c r="CB20" s="18"/>
      <c r="CC20" s="18"/>
      <c r="CD20" s="18"/>
      <c r="CE20" s="18"/>
      <c r="CF20" s="18"/>
      <c r="CG20" s="18"/>
      <c r="CH20" s="18"/>
      <c r="CI20" s="18"/>
      <c r="CJ20" s="18"/>
      <c r="CK20" s="19"/>
      <c r="CL20" s="190"/>
      <c r="CM20" s="12">
        <f t="shared" si="0"/>
      </c>
    </row>
    <row r="21" spans="2:91" ht="13.5" customHeight="1">
      <c r="B21">
        <v>11</v>
      </c>
      <c r="C21" s="200">
        <f>IF(ISERROR(VLOOKUP(B21,D$39:I$63,6,FALSE))=FALSE,VLOOKUP(B21,D$39:I$63,6,FALSE),IF(ISERROR(VLOOKUP(B21,BC$39:BH$63,6,FALSE))=FALSE,VLOOKUP(B21,BC$39:BH$63,6,FALSE),""))</f>
      </c>
      <c r="D21" s="201"/>
      <c r="E21" s="201"/>
      <c r="F21" s="201"/>
      <c r="I21" s="41">
        <v>16</v>
      </c>
      <c r="J21" s="42" t="s">
        <v>45</v>
      </c>
      <c r="K21" s="42" t="s">
        <v>62</v>
      </c>
      <c r="L21" s="45">
        <v>70</v>
      </c>
      <c r="M21" s="42" t="s">
        <v>63</v>
      </c>
      <c r="N21" s="46" t="s">
        <v>64</v>
      </c>
      <c r="O21" s="46"/>
      <c r="P21" s="46"/>
      <c r="Q21" s="46"/>
      <c r="U21" s="442"/>
      <c r="V21" s="210"/>
      <c r="X21" s="280">
        <f>3*AB21</f>
        <v>0</v>
      </c>
      <c r="Y21" s="272" t="s">
        <v>69</v>
      </c>
      <c r="Z21" s="272"/>
      <c r="AA21" s="281">
        <f>AA13+AB21</f>
        <v>10</v>
      </c>
      <c r="AB21" s="276">
        <v>0</v>
      </c>
      <c r="AC21" s="277"/>
      <c r="AD21" s="209"/>
      <c r="AE21" s="210"/>
      <c r="AF21" s="286">
        <f>IF(AL21="",0,AL21*2)</f>
        <v>0</v>
      </c>
      <c r="AG21" s="287"/>
      <c r="AH21" s="288" t="s">
        <v>73</v>
      </c>
      <c r="AI21" s="288"/>
      <c r="AJ21" s="288"/>
      <c r="AK21" s="166">
        <f>ROUNDDOWN(AK20,0)+AL21</f>
        <v>5</v>
      </c>
      <c r="AL21" s="167"/>
      <c r="AM21" s="261"/>
      <c r="AN21" s="261"/>
      <c r="AO21" s="261"/>
      <c r="AP21" s="261"/>
      <c r="AQ21" s="262"/>
      <c r="AR21" s="260"/>
      <c r="AS21" s="261"/>
      <c r="AT21" s="261"/>
      <c r="AU21" s="261"/>
      <c r="AV21" s="261"/>
      <c r="AW21" s="261"/>
      <c r="AX21" s="262"/>
      <c r="AY21" s="38"/>
      <c r="AZ21" s="189"/>
      <c r="BA21" s="44">
        <f t="shared" si="1"/>
      </c>
      <c r="BB21" s="33"/>
      <c r="BC21" s="33"/>
      <c r="BD21" s="33"/>
      <c r="BE21" s="33"/>
      <c r="BH21" s="41"/>
      <c r="BI21" s="41"/>
      <c r="BO21" s="46"/>
      <c r="BP21" s="46"/>
      <c r="BQ21" s="33"/>
      <c r="BR21" s="33"/>
      <c r="BV21" s="33"/>
      <c r="BW21" s="15"/>
      <c r="BX21" s="16"/>
      <c r="BY21" s="17"/>
      <c r="BZ21" s="18"/>
      <c r="CA21" s="18"/>
      <c r="CB21" s="18"/>
      <c r="CC21" s="18"/>
      <c r="CD21" s="18"/>
      <c r="CE21" s="18"/>
      <c r="CF21" s="18"/>
      <c r="CG21" s="18"/>
      <c r="CH21" s="18"/>
      <c r="CI21" s="18"/>
      <c r="CJ21" s="18"/>
      <c r="CK21" s="19"/>
      <c r="CL21" s="190"/>
      <c r="CM21" s="12">
        <f t="shared" si="0"/>
      </c>
    </row>
    <row r="22" spans="2:91" ht="13.5" customHeight="1">
      <c r="B22">
        <v>12</v>
      </c>
      <c r="C22" s="200">
        <f aca="true" t="shared" si="3" ref="C22:C63">IF(ISERROR(VLOOKUP(B22,D$39:I$63,6,FALSE))=FALSE,VLOOKUP(B22,D$39:I$63,6,FALSE),IF(ISERROR(VLOOKUP(B22,BC$39:BH$63,6,FALSE))=FALSE,VLOOKUP(B22,BC$39:BH$63,6,FALSE),""))</f>
      </c>
      <c r="D22" s="201"/>
      <c r="E22" s="201"/>
      <c r="F22" s="201"/>
      <c r="I22" s="41">
        <v>17</v>
      </c>
      <c r="J22" s="42" t="s">
        <v>49</v>
      </c>
      <c r="K22" s="42" t="s">
        <v>66</v>
      </c>
      <c r="L22" s="45">
        <v>75</v>
      </c>
      <c r="M22" s="42" t="s">
        <v>67</v>
      </c>
      <c r="N22" s="46" t="s">
        <v>68</v>
      </c>
      <c r="O22" s="46"/>
      <c r="P22" s="46"/>
      <c r="Q22" s="46"/>
      <c r="U22" s="443"/>
      <c r="V22" s="238"/>
      <c r="X22" s="268"/>
      <c r="Y22" s="289"/>
      <c r="Z22" s="289"/>
      <c r="AA22" s="290"/>
      <c r="AB22" s="291"/>
      <c r="AC22" s="278"/>
      <c r="AD22" s="278"/>
      <c r="AE22" s="279"/>
      <c r="AF22" s="305">
        <f>IF(AL22="",0,AL22*2)</f>
        <v>0</v>
      </c>
      <c r="AG22" s="306"/>
      <c r="AH22" s="307" t="s">
        <v>190</v>
      </c>
      <c r="AI22" s="307"/>
      <c r="AJ22" s="307"/>
      <c r="AK22" s="168">
        <f>ROUNDDOWN(2*AK20,0)+AL22</f>
        <v>10</v>
      </c>
      <c r="AL22" s="49"/>
      <c r="AM22" s="242"/>
      <c r="AN22" s="242"/>
      <c r="AO22" s="242"/>
      <c r="AP22" s="242"/>
      <c r="AQ22" s="243"/>
      <c r="AR22" s="260"/>
      <c r="AS22" s="261"/>
      <c r="AT22" s="261"/>
      <c r="AU22" s="261"/>
      <c r="AV22" s="261"/>
      <c r="AW22" s="261"/>
      <c r="AX22" s="262"/>
      <c r="AY22" s="38"/>
      <c r="AZ22" s="189"/>
      <c r="BA22" s="44">
        <f t="shared" si="1"/>
      </c>
      <c r="BB22" s="33"/>
      <c r="BC22" s="33"/>
      <c r="BD22" s="33"/>
      <c r="BE22" s="33"/>
      <c r="BH22" s="41"/>
      <c r="BI22" s="41"/>
      <c r="BO22" s="46"/>
      <c r="BP22" s="46"/>
      <c r="BQ22" s="33"/>
      <c r="BR22" s="33"/>
      <c r="BV22" s="33"/>
      <c r="BW22" s="15"/>
      <c r="BX22" s="16"/>
      <c r="BY22" s="17"/>
      <c r="BZ22" s="18"/>
      <c r="CA22" s="18"/>
      <c r="CB22" s="18"/>
      <c r="CC22" s="18"/>
      <c r="CD22" s="18"/>
      <c r="CE22" s="18"/>
      <c r="CF22" s="18"/>
      <c r="CG22" s="18"/>
      <c r="CH22" s="18"/>
      <c r="CI22" s="18"/>
      <c r="CJ22" s="18"/>
      <c r="CK22" s="19"/>
      <c r="CL22" s="190"/>
      <c r="CM22" s="12">
        <f t="shared" si="0"/>
      </c>
    </row>
    <row r="23" spans="2:91" ht="13.5">
      <c r="B23">
        <v>13</v>
      </c>
      <c r="C23" s="200">
        <f t="shared" si="3"/>
      </c>
      <c r="D23" s="201"/>
      <c r="E23" s="201"/>
      <c r="F23" s="201"/>
      <c r="I23" s="41">
        <v>18</v>
      </c>
      <c r="J23" s="42" t="s">
        <v>49</v>
      </c>
      <c r="K23" s="42" t="s">
        <v>71</v>
      </c>
      <c r="L23" s="45">
        <v>80</v>
      </c>
      <c r="M23" s="42" t="s">
        <v>56</v>
      </c>
      <c r="N23" s="46" t="s">
        <v>72</v>
      </c>
      <c r="O23" s="46"/>
      <c r="P23" s="46"/>
      <c r="Q23" s="46"/>
      <c r="X23" s="298" t="s">
        <v>75</v>
      </c>
      <c r="Y23" s="209"/>
      <c r="Z23" s="299"/>
      <c r="AA23" s="51" t="s">
        <v>76</v>
      </c>
      <c r="AB23" s="310" t="str">
        <f>IF($CL$54&lt;=AB24,"C",IF($CL$53&lt;=AB24,"B",IF($CL$52&lt;=AB24,"A","")))</f>
        <v>C</v>
      </c>
      <c r="AC23" s="311"/>
      <c r="AD23" s="51" t="s">
        <v>77</v>
      </c>
      <c r="AE23" s="300">
        <f>IF(AND($CL$54&lt;=AE24,$CL$54&gt;AB24),"C",IF(AND($CL$53&lt;=AE24,$CL$53&gt;AB24),"B",IF(AND($CL$52&gt;AB24,$CL$52&lt;=AE24),"A","")))</f>
      </c>
      <c r="AF23" s="301"/>
      <c r="AG23" s="312" t="s">
        <v>78</v>
      </c>
      <c r="AH23" s="313"/>
      <c r="AI23" s="300">
        <f>IF(AND($CL$54&lt;=AI24,$CL$54&gt;AE24),"C",IF(AND($CL$53&lt;=AI24,$CL$53&gt;AE24),"B",IF(AND($CL$52&gt;AE24,$CL$52&lt;=AI24),"A","")))</f>
      </c>
      <c r="AJ23" s="301"/>
      <c r="AK23" s="51" t="s">
        <v>79</v>
      </c>
      <c r="AL23" s="300">
        <f>IF(AND($CL$54&lt;=AL24,$CL$54&gt;AI24),"C",IF(AND($CL$53&lt;=AL24,$CL$53&gt;AI24),"B",IF(AND($CL$52&gt;AI24,$CL$52&lt;=AL24),"A","")))</f>
      </c>
      <c r="AM23" s="300"/>
      <c r="AN23" s="314"/>
      <c r="AO23" s="52" t="s">
        <v>80</v>
      </c>
      <c r="AP23" s="300">
        <f>IF(AND($CL$54&lt;=AP24,$CL$54&gt;AL24),"C",IF(AND($CL$53&lt;=AP24,$CL$53&gt;AL24),"B",IF(AND($CL$52&gt;AL24,$CL$52&lt;=AP24),"A","")))</f>
      </c>
      <c r="AQ23" s="301"/>
      <c r="AR23" s="260"/>
      <c r="AS23" s="261"/>
      <c r="AT23" s="261"/>
      <c r="AU23" s="261"/>
      <c r="AV23" s="261"/>
      <c r="AW23" s="261"/>
      <c r="AX23" s="262"/>
      <c r="AY23" s="38"/>
      <c r="AZ23" s="189"/>
      <c r="BA23" s="44">
        <f t="shared" si="1"/>
      </c>
      <c r="BB23" s="33"/>
      <c r="BC23" s="33"/>
      <c r="BD23" s="33"/>
      <c r="BE23" s="33"/>
      <c r="BH23" s="41"/>
      <c r="BI23" s="41"/>
      <c r="BO23" s="46"/>
      <c r="BP23" s="46"/>
      <c r="BQ23" s="33"/>
      <c r="BR23" s="33"/>
      <c r="BV23" s="33"/>
      <c r="BW23" s="15"/>
      <c r="BX23" s="16"/>
      <c r="BY23" s="17"/>
      <c r="BZ23" s="18"/>
      <c r="CA23" s="18"/>
      <c r="CB23" s="18"/>
      <c r="CC23" s="18"/>
      <c r="CD23" s="18"/>
      <c r="CE23" s="18"/>
      <c r="CF23" s="18"/>
      <c r="CG23" s="18"/>
      <c r="CH23" s="18"/>
      <c r="CI23" s="18"/>
      <c r="CJ23" s="18"/>
      <c r="CK23" s="19"/>
      <c r="CL23" s="190"/>
      <c r="CM23" s="12">
        <f t="shared" si="0"/>
      </c>
    </row>
    <row r="24" spans="2:91" ht="13.5">
      <c r="B24">
        <v>14</v>
      </c>
      <c r="C24" s="200">
        <f t="shared" si="3"/>
      </c>
      <c r="D24" s="201"/>
      <c r="E24" s="201"/>
      <c r="F24" s="201"/>
      <c r="I24" s="41">
        <v>19</v>
      </c>
      <c r="J24" s="50" t="s">
        <v>52</v>
      </c>
      <c r="K24" s="50" t="s">
        <v>25</v>
      </c>
      <c r="L24" s="45">
        <v>85</v>
      </c>
      <c r="M24" s="42" t="s">
        <v>59</v>
      </c>
      <c r="N24" s="46" t="s">
        <v>74</v>
      </c>
      <c r="O24" s="46"/>
      <c r="P24" s="46"/>
      <c r="Q24" s="46"/>
      <c r="X24" s="292" t="s">
        <v>82</v>
      </c>
      <c r="Y24" s="278"/>
      <c r="Z24" s="293"/>
      <c r="AA24" s="193" t="s">
        <v>83</v>
      </c>
      <c r="AB24" s="53">
        <f>AK19</f>
        <v>10</v>
      </c>
      <c r="AC24" s="53"/>
      <c r="AD24" s="193" t="s">
        <v>84</v>
      </c>
      <c r="AE24" s="53">
        <f>IF(2*AK19&lt;5,2*AK19,ROUND(2*AK19,0))</f>
        <v>20</v>
      </c>
      <c r="AF24" s="53"/>
      <c r="AG24" s="294" t="s">
        <v>85</v>
      </c>
      <c r="AH24" s="295"/>
      <c r="AI24" s="53">
        <f>IF(3*AK19&lt;5,3*AK19,ROUND(3*AK19,0))</f>
        <v>30</v>
      </c>
      <c r="AJ24" s="53"/>
      <c r="AK24" s="193" t="s">
        <v>86</v>
      </c>
      <c r="AL24" s="53">
        <f>IF(6*AK19&lt;5,6*AK19,ROUND(6*AK19,0))</f>
        <v>60</v>
      </c>
      <c r="AM24" s="296"/>
      <c r="AN24" s="297"/>
      <c r="AO24" s="54" t="s">
        <v>87</v>
      </c>
      <c r="AP24" s="53">
        <f>IF(10*AK19&lt;5,10*AK19,ROUND(10*AK19,0))</f>
        <v>100</v>
      </c>
      <c r="AQ24" s="55"/>
      <c r="AR24" s="260"/>
      <c r="AS24" s="261"/>
      <c r="AT24" s="261"/>
      <c r="AU24" s="261"/>
      <c r="AV24" s="261"/>
      <c r="AW24" s="261"/>
      <c r="AX24" s="262"/>
      <c r="AY24" s="38"/>
      <c r="AZ24" s="189"/>
      <c r="BA24" s="44">
        <f t="shared" si="1"/>
      </c>
      <c r="BB24" s="33"/>
      <c r="BC24" s="33"/>
      <c r="BD24" s="33"/>
      <c r="BE24" s="33"/>
      <c r="BH24" s="41"/>
      <c r="BI24" s="41"/>
      <c r="BO24" s="46"/>
      <c r="BP24" s="46"/>
      <c r="BQ24" s="33"/>
      <c r="BR24" s="33"/>
      <c r="BV24" s="33"/>
      <c r="BW24" s="15"/>
      <c r="BX24" s="16"/>
      <c r="BY24" s="17"/>
      <c r="BZ24" s="18"/>
      <c r="CA24" s="18"/>
      <c r="CB24" s="18"/>
      <c r="CC24" s="18"/>
      <c r="CD24" s="18"/>
      <c r="CE24" s="18"/>
      <c r="CF24" s="18"/>
      <c r="CG24" s="18"/>
      <c r="CH24" s="18"/>
      <c r="CI24" s="18"/>
      <c r="CJ24" s="18"/>
      <c r="CK24" s="19"/>
      <c r="CL24" s="190"/>
      <c r="CM24" s="12">
        <f t="shared" si="0"/>
      </c>
    </row>
    <row r="25" spans="2:91" ht="13.5">
      <c r="B25">
        <v>15</v>
      </c>
      <c r="C25" s="200">
        <f t="shared" si="3"/>
      </c>
      <c r="D25" s="201"/>
      <c r="E25" s="201"/>
      <c r="F25" s="201"/>
      <c r="I25" s="41">
        <v>20</v>
      </c>
      <c r="J25" s="50" t="s">
        <v>52</v>
      </c>
      <c r="K25" s="50" t="s">
        <v>29</v>
      </c>
      <c r="L25" s="45">
        <v>90</v>
      </c>
      <c r="M25" s="46" t="s">
        <v>64</v>
      </c>
      <c r="N25" s="46" t="s">
        <v>81</v>
      </c>
      <c r="O25" s="46"/>
      <c r="P25" s="46"/>
      <c r="Q25" s="46"/>
      <c r="X25" s="308" t="s">
        <v>89</v>
      </c>
      <c r="Y25" s="261"/>
      <c r="Z25" s="309"/>
      <c r="AA25" s="191" t="s">
        <v>212</v>
      </c>
      <c r="AB25" s="56">
        <f>ROUNDDOWN($AK$21,0)</f>
        <v>5</v>
      </c>
      <c r="AC25" s="57"/>
      <c r="AD25" s="191" t="s">
        <v>91</v>
      </c>
      <c r="AE25" s="57">
        <f>IF(AND($AK$21*0.8&lt;1,$AK$21&gt;0),"1",ROUNDDOWN($AK$21*0.8,0))</f>
        <v>4</v>
      </c>
      <c r="AF25" s="57"/>
      <c r="AG25" s="302" t="s">
        <v>92</v>
      </c>
      <c r="AH25" s="287"/>
      <c r="AI25" s="57">
        <f>IF(AND($AK$21*0.6&lt;1,$AK$21&gt;0),"1",ROUNDDOWN($AK$21*0.6,0))</f>
        <v>3</v>
      </c>
      <c r="AJ25" s="57"/>
      <c r="AK25" s="191" t="s">
        <v>93</v>
      </c>
      <c r="AL25" s="57">
        <f>IF(AND($AK$21*0.4&lt;1,$AK$21&gt;0),"1",ROUNDDOWN($AK$21*0.4,0))</f>
        <v>2</v>
      </c>
      <c r="AM25" s="303"/>
      <c r="AN25" s="304"/>
      <c r="AO25" s="58" t="s">
        <v>94</v>
      </c>
      <c r="AP25" s="169">
        <f>IF(AND($AK$21*0.2&lt;1,$AK$21&gt;0),"1",ROUNDDOWN($AK$21*0.2,0))</f>
        <v>1</v>
      </c>
      <c r="AQ25" s="59"/>
      <c r="AR25" s="260"/>
      <c r="AS25" s="261"/>
      <c r="AT25" s="261"/>
      <c r="AU25" s="261"/>
      <c r="AV25" s="261"/>
      <c r="AW25" s="261"/>
      <c r="AX25" s="262"/>
      <c r="AY25" s="38"/>
      <c r="AZ25" s="189"/>
      <c r="BA25" s="44">
        <f t="shared" si="1"/>
      </c>
      <c r="BB25" s="33"/>
      <c r="BC25" s="33"/>
      <c r="BD25" s="33"/>
      <c r="BE25" s="33"/>
      <c r="BH25" s="41"/>
      <c r="BI25" s="41"/>
      <c r="BO25" s="46"/>
      <c r="BP25" s="46"/>
      <c r="BQ25" s="33"/>
      <c r="BR25" s="33"/>
      <c r="BV25" s="33"/>
      <c r="BW25" s="15"/>
      <c r="BX25" s="16"/>
      <c r="BY25" s="17"/>
      <c r="BZ25" s="18"/>
      <c r="CA25" s="18"/>
      <c r="CB25" s="18"/>
      <c r="CC25" s="18"/>
      <c r="CD25" s="18"/>
      <c r="CE25" s="18"/>
      <c r="CF25" s="18"/>
      <c r="CG25" s="18"/>
      <c r="CH25" s="18"/>
      <c r="CI25" s="18"/>
      <c r="CJ25" s="18"/>
      <c r="CK25" s="19"/>
      <c r="CL25" s="190"/>
      <c r="CM25" s="12">
        <f t="shared" si="0"/>
      </c>
    </row>
    <row r="26" spans="2:91" ht="13.5">
      <c r="B26">
        <v>16</v>
      </c>
      <c r="C26" s="200">
        <f t="shared" si="3"/>
      </c>
      <c r="D26" s="201"/>
      <c r="E26" s="201"/>
      <c r="F26" s="201"/>
      <c r="I26" s="41">
        <v>21</v>
      </c>
      <c r="J26" s="42" t="s">
        <v>55</v>
      </c>
      <c r="K26" s="42" t="s">
        <v>33</v>
      </c>
      <c r="L26" s="45">
        <v>95</v>
      </c>
      <c r="M26" s="46" t="s">
        <v>68</v>
      </c>
      <c r="N26" s="46" t="s">
        <v>88</v>
      </c>
      <c r="O26" s="46"/>
      <c r="P26" s="46"/>
      <c r="Q26" s="46"/>
      <c r="X26" s="308" t="s">
        <v>188</v>
      </c>
      <c r="Y26" s="261"/>
      <c r="Z26" s="309"/>
      <c r="AA26" s="191" t="s">
        <v>191</v>
      </c>
      <c r="AB26" s="56">
        <f>ROUNDDOWN($AK$22,0)</f>
        <v>10</v>
      </c>
      <c r="AC26" s="57"/>
      <c r="AD26" s="191" t="s">
        <v>91</v>
      </c>
      <c r="AE26" s="57">
        <f>IF(AND($AK$22*0.8&lt;1,$AK$22&gt;0),"1",ROUNDDOWN($AK$22*0.8,0))</f>
        <v>8</v>
      </c>
      <c r="AF26" s="57"/>
      <c r="AG26" s="302" t="s">
        <v>92</v>
      </c>
      <c r="AH26" s="287"/>
      <c r="AI26" s="57">
        <f>IF(AND($AK$22*0.6&lt;1,$AK$22&gt;0),"1",ROUNDDOWN($AK$22*0.6,0))</f>
        <v>6</v>
      </c>
      <c r="AJ26" s="57"/>
      <c r="AK26" s="191" t="s">
        <v>93</v>
      </c>
      <c r="AL26" s="57">
        <f>IF(AND($AK$22*0.4&lt;1,$AK$22&gt;0),"1",ROUNDDOWN($AK$22*0.4,0))</f>
        <v>4</v>
      </c>
      <c r="AM26" s="303"/>
      <c r="AN26" s="304"/>
      <c r="AO26" s="58" t="s">
        <v>94</v>
      </c>
      <c r="AP26" s="57">
        <f>IF(AND($AK$22*0.2&lt;1,$AK$22&gt;0),"1",ROUNDDOWN($AK$22*0.2,0))</f>
        <v>2</v>
      </c>
      <c r="AQ26" s="59"/>
      <c r="AR26" s="260"/>
      <c r="AS26" s="261"/>
      <c r="AT26" s="261"/>
      <c r="AU26" s="261"/>
      <c r="AV26" s="261"/>
      <c r="AW26" s="261"/>
      <c r="AX26" s="262"/>
      <c r="AY26" s="38"/>
      <c r="AZ26" s="189"/>
      <c r="BA26" s="44">
        <f t="shared" si="1"/>
      </c>
      <c r="BB26" s="33"/>
      <c r="BC26" s="33"/>
      <c r="BD26" s="33"/>
      <c r="BE26" s="33"/>
      <c r="BH26" s="41"/>
      <c r="BI26" s="41"/>
      <c r="BO26" s="46"/>
      <c r="BP26" s="46"/>
      <c r="BQ26" s="33"/>
      <c r="BR26" s="33"/>
      <c r="BV26" s="33"/>
      <c r="BW26" s="15"/>
      <c r="BX26" s="16"/>
      <c r="BY26" s="17"/>
      <c r="BZ26" s="18"/>
      <c r="CA26" s="18"/>
      <c r="CB26" s="18"/>
      <c r="CC26" s="18"/>
      <c r="CD26" s="18"/>
      <c r="CE26" s="18"/>
      <c r="CF26" s="18"/>
      <c r="CG26" s="18"/>
      <c r="CH26" s="18"/>
      <c r="CI26" s="18"/>
      <c r="CJ26" s="18"/>
      <c r="CK26" s="19"/>
      <c r="CL26" s="190"/>
      <c r="CM26" s="12">
        <f t="shared" si="0"/>
      </c>
    </row>
    <row r="27" spans="2:91" ht="13.5">
      <c r="B27">
        <v>17</v>
      </c>
      <c r="C27" s="200">
        <f t="shared" si="3"/>
      </c>
      <c r="D27" s="201"/>
      <c r="E27" s="201"/>
      <c r="F27" s="201"/>
      <c r="I27" s="41">
        <v>22</v>
      </c>
      <c r="J27" s="42" t="s">
        <v>55</v>
      </c>
      <c r="K27" s="42" t="s">
        <v>37</v>
      </c>
      <c r="L27" s="45">
        <v>100</v>
      </c>
      <c r="M27" s="46" t="s">
        <v>72</v>
      </c>
      <c r="N27" s="46" t="s">
        <v>95</v>
      </c>
      <c r="O27" s="46"/>
      <c r="P27" s="46"/>
      <c r="Q27" s="46"/>
      <c r="X27" s="308" t="s">
        <v>192</v>
      </c>
      <c r="Y27" s="261"/>
      <c r="Z27" s="309"/>
      <c r="AA27" s="191"/>
      <c r="AB27" s="57"/>
      <c r="AC27" s="57"/>
      <c r="AD27" s="191"/>
      <c r="AE27" s="57"/>
      <c r="AF27" s="57"/>
      <c r="AG27" s="302"/>
      <c r="AH27" s="287"/>
      <c r="AI27" s="57"/>
      <c r="AJ27" s="57"/>
      <c r="AK27" s="191"/>
      <c r="AL27" s="57"/>
      <c r="AM27" s="303"/>
      <c r="AN27" s="304"/>
      <c r="AO27" s="58"/>
      <c r="AP27" s="57"/>
      <c r="AQ27" s="59"/>
      <c r="AR27" s="260"/>
      <c r="AS27" s="261"/>
      <c r="AT27" s="261"/>
      <c r="AU27" s="261"/>
      <c r="AV27" s="261"/>
      <c r="AW27" s="261"/>
      <c r="AX27" s="262"/>
      <c r="AY27" s="38"/>
      <c r="AZ27" s="189"/>
      <c r="BA27" s="44">
        <f t="shared" si="1"/>
      </c>
      <c r="BB27" s="33"/>
      <c r="BC27" s="33"/>
      <c r="BD27" s="33"/>
      <c r="BE27" s="33"/>
      <c r="BH27" s="41"/>
      <c r="BI27" s="41"/>
      <c r="BO27" s="46"/>
      <c r="BP27" s="46"/>
      <c r="BQ27" s="33"/>
      <c r="BR27" s="33"/>
      <c r="BV27" s="33"/>
      <c r="BW27" s="15"/>
      <c r="BX27" s="16"/>
      <c r="BY27" s="17"/>
      <c r="BZ27" s="18"/>
      <c r="CA27" s="18"/>
      <c r="CB27" s="18"/>
      <c r="CC27" s="18"/>
      <c r="CD27" s="18"/>
      <c r="CE27" s="18"/>
      <c r="CF27" s="18"/>
      <c r="CG27" s="18"/>
      <c r="CH27" s="18"/>
      <c r="CI27" s="18"/>
      <c r="CJ27" s="18"/>
      <c r="CK27" s="19"/>
      <c r="CL27" s="190"/>
      <c r="CM27" s="12">
        <f t="shared" si="0"/>
      </c>
    </row>
    <row r="28" spans="2:91" ht="13.5">
      <c r="B28">
        <v>18</v>
      </c>
      <c r="C28" s="200">
        <f t="shared" si="3"/>
      </c>
      <c r="D28" s="201"/>
      <c r="E28" s="201"/>
      <c r="F28" s="201"/>
      <c r="I28" s="41">
        <v>23</v>
      </c>
      <c r="J28" s="42" t="s">
        <v>58</v>
      </c>
      <c r="K28" s="42" t="s">
        <v>41</v>
      </c>
      <c r="L28" s="60" t="s">
        <v>96</v>
      </c>
      <c r="M28" s="60" t="s">
        <v>96</v>
      </c>
      <c r="N28" s="60" t="s">
        <v>96</v>
      </c>
      <c r="O28" s="60"/>
      <c r="P28" s="60"/>
      <c r="Q28" s="60"/>
      <c r="X28" s="308" t="s">
        <v>97</v>
      </c>
      <c r="Y28" s="261"/>
      <c r="Z28" s="309"/>
      <c r="AA28" s="191"/>
      <c r="AB28" s="57">
        <f>ROUNDDOWN(AB27/AB26,0)</f>
        <v>0</v>
      </c>
      <c r="AC28" s="57"/>
      <c r="AD28" s="191"/>
      <c r="AE28" s="57">
        <f>ROUNDDOWN(AE27/AE26,0)</f>
        <v>0</v>
      </c>
      <c r="AF28" s="57"/>
      <c r="AG28" s="302"/>
      <c r="AH28" s="287"/>
      <c r="AI28" s="57">
        <f>ROUNDDOWN(AI27/AI26,0)</f>
        <v>0</v>
      </c>
      <c r="AJ28" s="57"/>
      <c r="AK28" s="191"/>
      <c r="AL28" s="57">
        <f>ROUNDDOWN(AL27/AL26,0)</f>
        <v>0</v>
      </c>
      <c r="AM28" s="303"/>
      <c r="AN28" s="304"/>
      <c r="AO28" s="58"/>
      <c r="AP28" s="57">
        <f>ROUNDDOWN(AP27/AP26,0)</f>
        <v>0</v>
      </c>
      <c r="AQ28" s="59"/>
      <c r="AR28" s="260"/>
      <c r="AS28" s="261"/>
      <c r="AT28" s="261"/>
      <c r="AU28" s="261"/>
      <c r="AV28" s="261"/>
      <c r="AW28" s="261"/>
      <c r="AX28" s="262"/>
      <c r="AY28" s="38"/>
      <c r="AZ28" s="189"/>
      <c r="BA28" s="44">
        <f t="shared" si="1"/>
      </c>
      <c r="BB28" s="33"/>
      <c r="BC28" s="33"/>
      <c r="BD28" s="33"/>
      <c r="BE28" s="33"/>
      <c r="BH28" s="41"/>
      <c r="BI28" s="41"/>
      <c r="BO28" s="60"/>
      <c r="BP28" s="60"/>
      <c r="BQ28" s="33"/>
      <c r="BR28" s="33"/>
      <c r="BV28" s="33"/>
      <c r="BW28" s="15"/>
      <c r="BX28" s="16"/>
      <c r="BY28" s="17"/>
      <c r="BZ28" s="18"/>
      <c r="CA28" s="18"/>
      <c r="CB28" s="18"/>
      <c r="CC28" s="18"/>
      <c r="CD28" s="18"/>
      <c r="CE28" s="18"/>
      <c r="CF28" s="18"/>
      <c r="CG28" s="18"/>
      <c r="CH28" s="18"/>
      <c r="CI28" s="18"/>
      <c r="CJ28" s="18"/>
      <c r="CK28" s="19"/>
      <c r="CL28" s="190"/>
      <c r="CM28" s="12">
        <f t="shared" si="0"/>
      </c>
    </row>
    <row r="29" spans="2:91" ht="13.5">
      <c r="B29">
        <v>19</v>
      </c>
      <c r="C29" s="200">
        <f t="shared" si="3"/>
      </c>
      <c r="D29" s="201"/>
      <c r="E29" s="201"/>
      <c r="F29" s="201"/>
      <c r="I29" s="41">
        <v>24</v>
      </c>
      <c r="J29" s="42" t="s">
        <v>58</v>
      </c>
      <c r="K29" s="42" t="s">
        <v>98</v>
      </c>
      <c r="L29" s="60" t="s">
        <v>96</v>
      </c>
      <c r="M29" s="60" t="s">
        <v>96</v>
      </c>
      <c r="N29" s="60" t="s">
        <v>96</v>
      </c>
      <c r="O29" s="60"/>
      <c r="P29" s="60"/>
      <c r="Q29" s="60"/>
      <c r="X29" s="315" t="s">
        <v>100</v>
      </c>
      <c r="Y29" s="242"/>
      <c r="Z29" s="316"/>
      <c r="AA29" s="192" t="s">
        <v>101</v>
      </c>
      <c r="AB29" s="62">
        <f>ROUNDDOWN($AK$20,0)+3</f>
        <v>8</v>
      </c>
      <c r="AC29" s="63"/>
      <c r="AD29" s="192" t="s">
        <v>102</v>
      </c>
      <c r="AE29" s="62">
        <f>ROUNDDOWN($AK$20,0)+2</f>
        <v>7</v>
      </c>
      <c r="AF29" s="63"/>
      <c r="AG29" s="317" t="s">
        <v>103</v>
      </c>
      <c r="AH29" s="306"/>
      <c r="AI29" s="62">
        <f>ROUNDDOWN($AK$20,0)+1</f>
        <v>6</v>
      </c>
      <c r="AJ29" s="63"/>
      <c r="AK29" s="192" t="s">
        <v>90</v>
      </c>
      <c r="AL29" s="62">
        <f>ROUNDDOWN($AK$20,0)</f>
        <v>5</v>
      </c>
      <c r="AM29" s="318"/>
      <c r="AN29" s="319"/>
      <c r="AO29" s="64" t="s">
        <v>104</v>
      </c>
      <c r="AP29" s="62">
        <f>ROUNDDOWN($AK$20,0)-1</f>
        <v>4</v>
      </c>
      <c r="AQ29" s="65"/>
      <c r="AR29" s="260"/>
      <c r="AS29" s="261"/>
      <c r="AT29" s="261"/>
      <c r="AU29" s="261"/>
      <c r="AV29" s="261"/>
      <c r="AW29" s="261"/>
      <c r="AX29" s="262"/>
      <c r="AY29" s="38"/>
      <c r="AZ29" s="189"/>
      <c r="BA29" s="44">
        <f t="shared" si="1"/>
      </c>
      <c r="BB29" s="33"/>
      <c r="BC29" s="33"/>
      <c r="BD29" s="33"/>
      <c r="BE29" s="33"/>
      <c r="BH29" s="41"/>
      <c r="BI29" s="41"/>
      <c r="BO29" s="60"/>
      <c r="BP29" s="60"/>
      <c r="BQ29" s="33"/>
      <c r="BR29" s="33"/>
      <c r="BV29" s="33"/>
      <c r="BW29" s="15"/>
      <c r="BX29" s="16"/>
      <c r="BY29" s="17"/>
      <c r="BZ29" s="18"/>
      <c r="CA29" s="18"/>
      <c r="CB29" s="18"/>
      <c r="CC29" s="18"/>
      <c r="CD29" s="18"/>
      <c r="CE29" s="18"/>
      <c r="CF29" s="18"/>
      <c r="CG29" s="18"/>
      <c r="CH29" s="18"/>
      <c r="CI29" s="18"/>
      <c r="CJ29" s="18"/>
      <c r="CK29" s="19"/>
      <c r="CL29" s="190"/>
      <c r="CM29" s="12">
        <f t="shared" si="0"/>
      </c>
    </row>
    <row r="30" spans="2:91" ht="13.5" customHeight="1">
      <c r="B30">
        <v>20</v>
      </c>
      <c r="C30" s="200">
        <f t="shared" si="3"/>
      </c>
      <c r="D30" s="201"/>
      <c r="E30" s="201"/>
      <c r="F30" s="201"/>
      <c r="I30" s="41">
        <v>25</v>
      </c>
      <c r="J30" s="42" t="s">
        <v>62</v>
      </c>
      <c r="K30" s="42" t="s">
        <v>99</v>
      </c>
      <c r="L30" s="60" t="s">
        <v>96</v>
      </c>
      <c r="M30" s="60" t="s">
        <v>96</v>
      </c>
      <c r="N30" s="60" t="s">
        <v>96</v>
      </c>
      <c r="O30" s="60"/>
      <c r="P30" s="60"/>
      <c r="Q30" s="60"/>
      <c r="X30" s="339" t="s">
        <v>105</v>
      </c>
      <c r="Y30" s="209"/>
      <c r="Z30" s="209"/>
      <c r="AA30" s="210"/>
      <c r="AB30" s="320" t="s">
        <v>106</v>
      </c>
      <c r="AC30" s="340"/>
      <c r="AD30" s="340"/>
      <c r="AE30" s="322"/>
      <c r="AF30" s="320" t="s">
        <v>107</v>
      </c>
      <c r="AG30" s="321"/>
      <c r="AH30" s="322"/>
      <c r="AI30" s="323" t="s">
        <v>108</v>
      </c>
      <c r="AJ30" s="323"/>
      <c r="AK30" s="323" t="s">
        <v>20</v>
      </c>
      <c r="AL30" s="324"/>
      <c r="AM30" s="324"/>
      <c r="AN30" s="325" t="s">
        <v>21</v>
      </c>
      <c r="AO30" s="326"/>
      <c r="AP30" s="326"/>
      <c r="AQ30" s="327"/>
      <c r="AR30" s="260"/>
      <c r="AS30" s="261"/>
      <c r="AT30" s="261"/>
      <c r="AU30" s="261"/>
      <c r="AV30" s="261"/>
      <c r="AW30" s="261"/>
      <c r="AX30" s="262"/>
      <c r="AY30" s="38"/>
      <c r="AZ30" s="189"/>
      <c r="BA30" s="44">
        <f t="shared" si="1"/>
      </c>
      <c r="BB30" s="33"/>
      <c r="BC30" s="33"/>
      <c r="BD30" s="33"/>
      <c r="BE30" s="33"/>
      <c r="BH30" s="41"/>
      <c r="BI30" s="41"/>
      <c r="BO30" s="60"/>
      <c r="BP30" s="60"/>
      <c r="BQ30" s="33"/>
      <c r="BR30" s="33"/>
      <c r="BV30" s="33"/>
      <c r="BW30" s="15"/>
      <c r="BX30" s="16"/>
      <c r="BY30" s="17"/>
      <c r="BZ30" s="18"/>
      <c r="CA30" s="18"/>
      <c r="CB30" s="18"/>
      <c r="CC30" s="18"/>
      <c r="CD30" s="18"/>
      <c r="CE30" s="18"/>
      <c r="CF30" s="18"/>
      <c r="CG30" s="18"/>
      <c r="CH30" s="18"/>
      <c r="CI30" s="18"/>
      <c r="CJ30" s="18"/>
      <c r="CK30" s="19"/>
      <c r="CL30" s="190"/>
      <c r="CM30" s="12">
        <f t="shared" si="0"/>
      </c>
    </row>
    <row r="31" spans="2:91" ht="13.5">
      <c r="B31">
        <v>21</v>
      </c>
      <c r="C31" s="200">
        <f t="shared" si="3"/>
      </c>
      <c r="D31" s="201"/>
      <c r="E31" s="201"/>
      <c r="F31" s="201"/>
      <c r="I31" s="41">
        <v>26</v>
      </c>
      <c r="J31" s="42" t="s">
        <v>62</v>
      </c>
      <c r="K31" s="42" t="s">
        <v>46</v>
      </c>
      <c r="L31" s="60" t="s">
        <v>96</v>
      </c>
      <c r="M31" s="60" t="s">
        <v>96</v>
      </c>
      <c r="N31" s="60" t="s">
        <v>96</v>
      </c>
      <c r="O31" s="60"/>
      <c r="P31" s="60"/>
      <c r="Q31" s="60"/>
      <c r="X31" s="328"/>
      <c r="Y31" s="329"/>
      <c r="Z31" s="329"/>
      <c r="AA31" s="330"/>
      <c r="AB31" s="331"/>
      <c r="AC31" s="332"/>
      <c r="AD31" s="332"/>
      <c r="AE31" s="333"/>
      <c r="AF31" s="331"/>
      <c r="AG31" s="334"/>
      <c r="AH31" s="333"/>
      <c r="AI31" s="335"/>
      <c r="AJ31" s="335"/>
      <c r="AK31" s="336" t="str">
        <f>IF(AK18&lt;=30,VLOOKUP(AK18,I5:K35,2,TRUE),IF(AK18&lt;=40,VLOOKUP(AK18,L5:N15,2,TRUE),IF(AK18&lt;=100,VLOOKUP(FLOOR(AK18,5),L15:N27,2,TRUE),CONCATENATE(FLOOR(AK18,10)/10+1,"D"))))</f>
        <v>1D-2</v>
      </c>
      <c r="AL31" s="337"/>
      <c r="AM31" s="337"/>
      <c r="AN31" s="338" t="str">
        <f>IF(AK18&lt;=30,VLOOKUP(AK18,I5:K35,3,TRUE),IF(AK18&lt;=40,VLOOKUP(AK18,L5:N15,3,TRUE),IF(AK18&lt;=100,VLOOKUP(FLOOR(AK18,5),L15:N27,3,TRUE),CONCATENATE(FLOOR(AK18,10)/10+3,"D"))))</f>
        <v>1D</v>
      </c>
      <c r="AO31" s="242"/>
      <c r="AP31" s="242"/>
      <c r="AQ31" s="243"/>
      <c r="AR31" s="260"/>
      <c r="AS31" s="261"/>
      <c r="AT31" s="261"/>
      <c r="AU31" s="261"/>
      <c r="AV31" s="261"/>
      <c r="AW31" s="261"/>
      <c r="AX31" s="262"/>
      <c r="AY31" s="38"/>
      <c r="AZ31" s="189"/>
      <c r="BA31" s="44">
        <f t="shared" si="1"/>
      </c>
      <c r="BB31" s="33"/>
      <c r="BC31" s="33"/>
      <c r="BD31" s="33"/>
      <c r="BE31" s="33"/>
      <c r="BH31" s="41"/>
      <c r="BI31" s="41"/>
      <c r="BO31" s="60"/>
      <c r="BP31" s="60"/>
      <c r="BQ31" s="33"/>
      <c r="BR31" s="33"/>
      <c r="BV31" s="33"/>
      <c r="BW31" s="15"/>
      <c r="BX31" s="16"/>
      <c r="BY31" s="17"/>
      <c r="BZ31" s="18"/>
      <c r="CA31" s="18"/>
      <c r="CB31" s="18"/>
      <c r="CC31" s="18"/>
      <c r="CD31" s="18"/>
      <c r="CE31" s="18"/>
      <c r="CF31" s="18"/>
      <c r="CG31" s="18"/>
      <c r="CH31" s="18"/>
      <c r="CI31" s="18"/>
      <c r="CJ31" s="18"/>
      <c r="CK31" s="19"/>
      <c r="CL31" s="190"/>
      <c r="CM31" s="12">
        <f t="shared" si="0"/>
      </c>
    </row>
    <row r="32" spans="2:91" ht="17.25">
      <c r="B32">
        <v>22</v>
      </c>
      <c r="C32" s="200">
        <f t="shared" si="3"/>
      </c>
      <c r="D32" s="201"/>
      <c r="E32" s="201"/>
      <c r="F32" s="201"/>
      <c r="I32" s="41">
        <v>27</v>
      </c>
      <c r="J32" s="42" t="s">
        <v>66</v>
      </c>
      <c r="K32" s="42" t="s">
        <v>109</v>
      </c>
      <c r="L32" s="60" t="s">
        <v>96</v>
      </c>
      <c r="M32" s="60"/>
      <c r="N32" s="60" t="s">
        <v>96</v>
      </c>
      <c r="O32" s="60" t="s">
        <v>96</v>
      </c>
      <c r="P32" s="60"/>
      <c r="Q32" s="60"/>
      <c r="X32" s="341" t="s">
        <v>193</v>
      </c>
      <c r="Y32" s="342"/>
      <c r="Z32" s="343"/>
      <c r="AA32" s="344"/>
      <c r="AB32" s="204"/>
      <c r="AC32" s="204"/>
      <c r="AD32" s="204"/>
      <c r="AE32" s="204"/>
      <c r="AF32" s="204"/>
      <c r="AG32" s="204"/>
      <c r="AH32" s="204"/>
      <c r="AI32" s="204"/>
      <c r="AJ32" s="205"/>
      <c r="AK32" s="67" t="s">
        <v>114</v>
      </c>
      <c r="AL32" s="68"/>
      <c r="AM32" s="345" t="s">
        <v>115</v>
      </c>
      <c r="AN32" s="346"/>
      <c r="AO32" s="347"/>
      <c r="AP32" s="348" t="s">
        <v>116</v>
      </c>
      <c r="AQ32" s="347"/>
      <c r="AR32" s="260"/>
      <c r="AS32" s="261"/>
      <c r="AT32" s="261"/>
      <c r="AU32" s="261"/>
      <c r="AV32" s="261"/>
      <c r="AW32" s="261"/>
      <c r="AX32" s="262"/>
      <c r="AY32" s="38"/>
      <c r="AZ32" s="189"/>
      <c r="BA32" s="44">
        <f t="shared" si="1"/>
      </c>
      <c r="BB32" s="33"/>
      <c r="BC32" s="33"/>
      <c r="BD32" s="33"/>
      <c r="BE32" s="33"/>
      <c r="BH32" s="41"/>
      <c r="BI32" s="41"/>
      <c r="BO32" s="60"/>
      <c r="BP32" s="60"/>
      <c r="BQ32" s="33"/>
      <c r="BR32" s="33"/>
      <c r="BV32" s="33"/>
      <c r="BW32" s="15"/>
      <c r="BX32" s="16"/>
      <c r="BY32" s="17"/>
      <c r="BZ32" s="18"/>
      <c r="CA32" s="18"/>
      <c r="CB32" s="18"/>
      <c r="CC32" s="18"/>
      <c r="CD32" s="18"/>
      <c r="CE32" s="18"/>
      <c r="CF32" s="18"/>
      <c r="CG32" s="18"/>
      <c r="CH32" s="18"/>
      <c r="CI32" s="18"/>
      <c r="CJ32" s="18"/>
      <c r="CK32" s="19"/>
      <c r="CL32" s="190"/>
      <c r="CM32" s="12">
        <f t="shared" si="0"/>
      </c>
    </row>
    <row r="33" spans="2:91" ht="13.5">
      <c r="B33">
        <v>23</v>
      </c>
      <c r="C33" s="200">
        <f t="shared" si="3"/>
      </c>
      <c r="D33" s="201"/>
      <c r="E33" s="201"/>
      <c r="F33" s="201"/>
      <c r="I33" s="41">
        <v>28</v>
      </c>
      <c r="J33" s="42" t="s">
        <v>66</v>
      </c>
      <c r="K33" s="42" t="s">
        <v>109</v>
      </c>
      <c r="L33" s="60" t="s">
        <v>96</v>
      </c>
      <c r="M33" s="60" t="s">
        <v>96</v>
      </c>
      <c r="N33" s="60" t="s">
        <v>96</v>
      </c>
      <c r="O33" s="60" t="s">
        <v>96</v>
      </c>
      <c r="P33" s="60"/>
      <c r="Q33" s="60"/>
      <c r="X33" s="349" t="s">
        <v>194</v>
      </c>
      <c r="Y33" s="350"/>
      <c r="Z33" s="350"/>
      <c r="AA33" s="350"/>
      <c r="AB33" s="170" t="s">
        <v>57</v>
      </c>
      <c r="AC33" s="341" t="s">
        <v>111</v>
      </c>
      <c r="AD33" s="204"/>
      <c r="AE33" s="204"/>
      <c r="AF33" s="342" t="s">
        <v>112</v>
      </c>
      <c r="AG33" s="342"/>
      <c r="AH33" s="342" t="s">
        <v>113</v>
      </c>
      <c r="AI33" s="342"/>
      <c r="AJ33" s="66" t="s">
        <v>57</v>
      </c>
      <c r="AK33" s="71" t="s">
        <v>118</v>
      </c>
      <c r="AL33" s="72"/>
      <c r="AM33" s="351">
        <f>SUMIF(X5:X14,"&gt;0",X5:X14)+SUMIF(X15:X22,"&gt;0",X15:X22)+SUMIF(AF18:AG22,"&gt;0",AF18:AG22)</f>
        <v>0</v>
      </c>
      <c r="AN33" s="206"/>
      <c r="AO33" s="207"/>
      <c r="AP33" s="352">
        <f>SUMIF(X5:X14,"&lt;0",X5:X14)+SUMIF(X15:X22,"&lt;0",X15:X22)+SUMIF(AF18:AG22,"&lt;0",AF18:AG22)</f>
        <v>0</v>
      </c>
      <c r="AQ33" s="207"/>
      <c r="AR33" s="260"/>
      <c r="AS33" s="261"/>
      <c r="AT33" s="261"/>
      <c r="AU33" s="261"/>
      <c r="AV33" s="261"/>
      <c r="AW33" s="261"/>
      <c r="AX33" s="262"/>
      <c r="AY33" s="38"/>
      <c r="AZ33" s="189"/>
      <c r="BA33" s="44">
        <f t="shared" si="1"/>
      </c>
      <c r="BB33" s="33"/>
      <c r="BC33" s="33"/>
      <c r="BD33" s="33"/>
      <c r="BE33" s="33"/>
      <c r="BH33" s="41"/>
      <c r="BI33" s="41"/>
      <c r="BO33" s="60"/>
      <c r="BP33" s="60"/>
      <c r="BQ33" s="33"/>
      <c r="BR33" s="33"/>
      <c r="BV33" s="33"/>
      <c r="BW33" s="15"/>
      <c r="BX33" s="16"/>
      <c r="BY33" s="17"/>
      <c r="BZ33" s="18"/>
      <c r="CA33" s="18"/>
      <c r="CB33" s="18"/>
      <c r="CC33" s="18"/>
      <c r="CD33" s="18"/>
      <c r="CE33" s="18"/>
      <c r="CF33" s="18"/>
      <c r="CG33" s="18"/>
      <c r="CH33" s="18"/>
      <c r="CI33" s="18"/>
      <c r="CJ33" s="18"/>
      <c r="CK33" s="19"/>
      <c r="CL33" s="190"/>
      <c r="CM33" s="12">
        <f t="shared" si="0"/>
      </c>
    </row>
    <row r="34" spans="2:91" ht="13.5">
      <c r="B34">
        <v>24</v>
      </c>
      <c r="C34" s="200">
        <f t="shared" si="3"/>
      </c>
      <c r="D34" s="201"/>
      <c r="E34" s="201"/>
      <c r="F34" s="201"/>
      <c r="I34" s="41">
        <v>29</v>
      </c>
      <c r="J34" s="42" t="s">
        <v>71</v>
      </c>
      <c r="K34" s="42" t="s">
        <v>50</v>
      </c>
      <c r="L34" s="60" t="s">
        <v>96</v>
      </c>
      <c r="M34" s="60" t="s">
        <v>96</v>
      </c>
      <c r="N34" s="60" t="s">
        <v>96</v>
      </c>
      <c r="O34" s="60" t="s">
        <v>96</v>
      </c>
      <c r="P34" s="60"/>
      <c r="Q34" s="60"/>
      <c r="X34" s="353" t="s">
        <v>110</v>
      </c>
      <c r="Y34" s="354"/>
      <c r="Z34" s="355">
        <v>3</v>
      </c>
      <c r="AA34" s="356"/>
      <c r="AB34" s="69">
        <f>Z34*5-3*5</f>
        <v>0</v>
      </c>
      <c r="AC34" s="357" t="s">
        <v>215</v>
      </c>
      <c r="AD34" s="214"/>
      <c r="AE34" s="214"/>
      <c r="AF34" s="358" t="s">
        <v>236</v>
      </c>
      <c r="AG34" s="358"/>
      <c r="AH34" s="358" t="s">
        <v>236</v>
      </c>
      <c r="AI34" s="358"/>
      <c r="AJ34" s="70">
        <f>COUNTIF(AF34:AI34,"わからない")*-3+COUNTIF(AF34:AI34,"片言")*-2+COUNTIF(AF34:AI34,"なまり")*-1</f>
        <v>0</v>
      </c>
      <c r="AK34" s="359" t="s">
        <v>18</v>
      </c>
      <c r="AL34" s="360"/>
      <c r="AM34" s="361">
        <f>SUMIF(BA5:BA37,"&gt;0",BA5:BA37)+SUMIF(CM2:CM36,"&gt;0",CM2:CM36)+SUMIF(AB33:AB37,"&gt;0",AB33:AB37)+SUMIF(AJ33:AJ37,"&gt;0",AJ33:AJ37)</f>
        <v>0</v>
      </c>
      <c r="AN34" s="362"/>
      <c r="AO34" s="363"/>
      <c r="AP34" s="364">
        <f>SUMIF(BA5:BA37,"&lt;0",BA5:BA37)+SUMIF(CM2:CM36,"&lt;0",CM2:CM36)+SUMIF(AB33:AB37,"&lt;0",AB33:AB37)+SUMIF(AJ33:AJ37,"&lt;0",AJ33:AJ37)</f>
        <v>0</v>
      </c>
      <c r="AQ34" s="363"/>
      <c r="AR34" s="260"/>
      <c r="AS34" s="261"/>
      <c r="AT34" s="261"/>
      <c r="AU34" s="261"/>
      <c r="AV34" s="261"/>
      <c r="AW34" s="261"/>
      <c r="AX34" s="262"/>
      <c r="AY34" s="38"/>
      <c r="AZ34" s="189"/>
      <c r="BA34" s="44">
        <f t="shared" si="1"/>
      </c>
      <c r="BB34" s="33"/>
      <c r="BC34" s="33"/>
      <c r="BD34" s="33"/>
      <c r="BE34" s="33"/>
      <c r="BH34" s="41"/>
      <c r="BI34" s="41"/>
      <c r="BO34" s="60"/>
      <c r="BP34" s="60"/>
      <c r="BQ34" s="33"/>
      <c r="BR34" s="33"/>
      <c r="BV34" s="33"/>
      <c r="BW34" s="15"/>
      <c r="BX34" s="16"/>
      <c r="BY34" s="17"/>
      <c r="BZ34" s="18"/>
      <c r="CA34" s="18"/>
      <c r="CB34" s="18"/>
      <c r="CC34" s="18"/>
      <c r="CD34" s="18"/>
      <c r="CE34" s="18"/>
      <c r="CF34" s="18"/>
      <c r="CG34" s="18"/>
      <c r="CH34" s="18"/>
      <c r="CI34" s="18"/>
      <c r="CJ34" s="18"/>
      <c r="CK34" s="19"/>
      <c r="CL34" s="190"/>
      <c r="CM34" s="12">
        <f t="shared" si="0"/>
      </c>
    </row>
    <row r="35" spans="2:91" ht="13.5">
      <c r="B35">
        <v>25</v>
      </c>
      <c r="C35" s="200">
        <f t="shared" si="3"/>
      </c>
      <c r="D35" s="201"/>
      <c r="E35" s="201"/>
      <c r="F35" s="201"/>
      <c r="I35" s="41">
        <v>30</v>
      </c>
      <c r="J35" s="42" t="s">
        <v>71</v>
      </c>
      <c r="K35" s="42" t="s">
        <v>50</v>
      </c>
      <c r="L35" s="60" t="s">
        <v>96</v>
      </c>
      <c r="M35" s="60" t="s">
        <v>96</v>
      </c>
      <c r="N35" s="60" t="s">
        <v>96</v>
      </c>
      <c r="O35" s="60" t="s">
        <v>96</v>
      </c>
      <c r="P35" s="60"/>
      <c r="Q35" s="60"/>
      <c r="X35" s="357"/>
      <c r="Y35" s="365"/>
      <c r="Z35" s="365"/>
      <c r="AA35" s="366"/>
      <c r="AB35" s="73"/>
      <c r="AC35" s="367"/>
      <c r="AD35" s="261"/>
      <c r="AE35" s="261"/>
      <c r="AF35" s="368"/>
      <c r="AG35" s="368"/>
      <c r="AH35" s="368"/>
      <c r="AI35" s="368"/>
      <c r="AJ35" s="16">
        <f>IF(AND(AF35="",AH35=""),"",COUNTIF(AF35:AI35,"母語並")*3+COUNTIF(AF35:AI35,"なまり")*2+COUNTIF(AF35:AI35,"片言")*1)</f>
      </c>
      <c r="AK35" s="359" t="s">
        <v>119</v>
      </c>
      <c r="AL35" s="360"/>
      <c r="AM35" s="369">
        <f>IF(OR(COUNTIF(AL39:AL62,"=E")&gt;0,COUNTIF(BA39:BA62,"=E")&gt;0),"ERROR",SUM(AL39:AL62,BA39:BA62))</f>
        <v>55</v>
      </c>
      <c r="AN35" s="369"/>
      <c r="AO35" s="370"/>
      <c r="AP35" s="364" t="s">
        <v>116</v>
      </c>
      <c r="AQ35" s="363"/>
      <c r="AR35" s="260"/>
      <c r="AS35" s="261"/>
      <c r="AT35" s="261"/>
      <c r="AU35" s="261"/>
      <c r="AV35" s="261"/>
      <c r="AW35" s="261"/>
      <c r="AX35" s="262"/>
      <c r="AY35" s="38"/>
      <c r="AZ35" s="189"/>
      <c r="BA35" s="44">
        <f t="shared" si="1"/>
      </c>
      <c r="BB35" s="33"/>
      <c r="BC35" s="33"/>
      <c r="BD35" s="33"/>
      <c r="BE35" s="33"/>
      <c r="BH35" s="41"/>
      <c r="BI35" s="41"/>
      <c r="BO35" s="60"/>
      <c r="BP35" s="60"/>
      <c r="BQ35" s="33"/>
      <c r="BR35" s="33"/>
      <c r="BV35" s="33"/>
      <c r="BW35" s="15"/>
      <c r="BX35" s="16"/>
      <c r="BY35" s="17"/>
      <c r="BZ35" s="18"/>
      <c r="CA35" s="18"/>
      <c r="CB35" s="18"/>
      <c r="CC35" s="18"/>
      <c r="CD35" s="18"/>
      <c r="CE35" s="18"/>
      <c r="CF35" s="18"/>
      <c r="CG35" s="18"/>
      <c r="CH35" s="18"/>
      <c r="CI35" s="18"/>
      <c r="CJ35" s="18"/>
      <c r="CK35" s="19"/>
      <c r="CL35" s="190"/>
      <c r="CM35" s="12">
        <f t="shared" si="0"/>
      </c>
    </row>
    <row r="36" spans="2:91" ht="13.5">
      <c r="B36">
        <v>26</v>
      </c>
      <c r="C36" s="200">
        <f t="shared" si="3"/>
      </c>
      <c r="D36" s="26"/>
      <c r="E36" s="26"/>
      <c r="F36" s="26"/>
      <c r="L36" s="237" t="s">
        <v>120</v>
      </c>
      <c r="M36" s="237"/>
      <c r="N36" s="237"/>
      <c r="O36" s="237"/>
      <c r="P36" s="4"/>
      <c r="Q36" s="4"/>
      <c r="R36" t="s">
        <v>121</v>
      </c>
      <c r="X36" s="367"/>
      <c r="Y36" s="371"/>
      <c r="Z36" s="371"/>
      <c r="AA36" s="372"/>
      <c r="AB36" s="74"/>
      <c r="AC36" s="367"/>
      <c r="AD36" s="261"/>
      <c r="AE36" s="261"/>
      <c r="AF36" s="368"/>
      <c r="AG36" s="368"/>
      <c r="AH36" s="368"/>
      <c r="AI36" s="368"/>
      <c r="AJ36" s="16">
        <f>IF(AND(AF36="",AH36=""),"",COUNTIF(AF36:AI36,"母語並")*3+COUNTIF(AF36:AI36,"なまり")*2+COUNTIF(AF36:AI36,"片言")*1)</f>
      </c>
      <c r="AK36" s="359"/>
      <c r="AL36" s="360"/>
      <c r="AM36" s="373"/>
      <c r="AN36" s="373"/>
      <c r="AO36" s="374"/>
      <c r="AP36" s="375"/>
      <c r="AQ36" s="374"/>
      <c r="AR36" s="260"/>
      <c r="AS36" s="261"/>
      <c r="AT36" s="261"/>
      <c r="AU36" s="261"/>
      <c r="AV36" s="261"/>
      <c r="AW36" s="261"/>
      <c r="AX36" s="262"/>
      <c r="AY36" s="38"/>
      <c r="AZ36" s="189"/>
      <c r="BA36" s="44">
        <f t="shared" si="1"/>
      </c>
      <c r="BB36" s="33"/>
      <c r="BC36" s="33"/>
      <c r="BD36" s="33"/>
      <c r="BE36" s="33"/>
      <c r="BO36" s="4"/>
      <c r="BP36" s="4"/>
      <c r="BQ36" s="33"/>
      <c r="BR36" s="33"/>
      <c r="BV36" s="33"/>
      <c r="BW36" s="75"/>
      <c r="BX36" s="76"/>
      <c r="BY36" s="77"/>
      <c r="BZ36" s="61"/>
      <c r="CA36" s="61"/>
      <c r="CB36" s="61"/>
      <c r="CC36" s="61"/>
      <c r="CD36" s="61"/>
      <c r="CE36" s="61"/>
      <c r="CF36" s="61"/>
      <c r="CG36" s="61"/>
      <c r="CH36" s="61"/>
      <c r="CI36" s="61"/>
      <c r="CJ36" s="61"/>
      <c r="CK36" s="78"/>
      <c r="CL36" s="190"/>
      <c r="CM36" s="12">
        <f t="shared" si="0"/>
      </c>
    </row>
    <row r="37" spans="2:91" ht="13.5" customHeight="1">
      <c r="B37">
        <v>27</v>
      </c>
      <c r="C37" s="200">
        <f t="shared" si="3"/>
      </c>
      <c r="D37" s="444" t="s">
        <v>230</v>
      </c>
      <c r="E37" s="444" t="s">
        <v>231</v>
      </c>
      <c r="F37" s="444" t="s">
        <v>231</v>
      </c>
      <c r="G37" s="376" t="s">
        <v>195</v>
      </c>
      <c r="H37" s="376" t="s">
        <v>211</v>
      </c>
      <c r="I37" s="378" t="s">
        <v>196</v>
      </c>
      <c r="J37" s="378" t="s">
        <v>122</v>
      </c>
      <c r="K37" s="380" t="s">
        <v>123</v>
      </c>
      <c r="L37" s="382" t="s">
        <v>124</v>
      </c>
      <c r="M37" s="382"/>
      <c r="N37" s="383" t="s">
        <v>197</v>
      </c>
      <c r="O37" s="383" t="s">
        <v>198</v>
      </c>
      <c r="P37" s="385" t="s">
        <v>199</v>
      </c>
      <c r="Q37" s="385" t="s">
        <v>200</v>
      </c>
      <c r="R37" s="383" t="s">
        <v>129</v>
      </c>
      <c r="S37" s="383" t="s">
        <v>130</v>
      </c>
      <c r="T37" s="383" t="s">
        <v>125</v>
      </c>
      <c r="U37" s="383" t="s">
        <v>126</v>
      </c>
      <c r="V37" s="383" t="s">
        <v>127</v>
      </c>
      <c r="W37" s="4"/>
      <c r="X37" s="387"/>
      <c r="Y37" s="388"/>
      <c r="Z37" s="388"/>
      <c r="AA37" s="389"/>
      <c r="AB37" s="171"/>
      <c r="AC37" s="387"/>
      <c r="AD37" s="242"/>
      <c r="AE37" s="242"/>
      <c r="AF37" s="390"/>
      <c r="AG37" s="390"/>
      <c r="AH37" s="390"/>
      <c r="AI37" s="390"/>
      <c r="AJ37" s="76">
        <f>IF(AND(AF37="",AH37=""),"",COUNTIF(AF37:AI37,"母語並")*3+COUNTIF(AF37:AI37,"なまり")*2+COUNTIF(AF37:AI37,"片言")*1)</f>
      </c>
      <c r="AK37" s="79" t="s">
        <v>128</v>
      </c>
      <c r="AL37" s="80"/>
      <c r="AM37" s="391">
        <f>SUM(AM33:AO36)</f>
        <v>55</v>
      </c>
      <c r="AN37" s="392"/>
      <c r="AO37" s="347"/>
      <c r="AP37" s="398">
        <f>SUM(AP33:AQ36)</f>
        <v>0</v>
      </c>
      <c r="AQ37" s="399"/>
      <c r="AR37" s="260"/>
      <c r="AS37" s="261"/>
      <c r="AT37" s="261"/>
      <c r="AU37" s="261"/>
      <c r="AV37" s="261"/>
      <c r="AW37" s="261"/>
      <c r="AX37" s="262"/>
      <c r="AY37" s="38"/>
      <c r="AZ37" s="189"/>
      <c r="BA37" s="44">
        <f t="shared" si="1"/>
      </c>
      <c r="BB37" s="33"/>
      <c r="BC37" s="448" t="s">
        <v>234</v>
      </c>
      <c r="BD37" s="444" t="s">
        <v>233</v>
      </c>
      <c r="BE37" s="444" t="s">
        <v>231</v>
      </c>
      <c r="BF37" s="376" t="s">
        <v>195</v>
      </c>
      <c r="BG37" s="376" t="s">
        <v>211</v>
      </c>
      <c r="BH37" s="378" t="s">
        <v>196</v>
      </c>
      <c r="BI37" s="378" t="s">
        <v>122</v>
      </c>
      <c r="BJ37" s="380" t="s">
        <v>123</v>
      </c>
      <c r="BK37" s="382" t="s">
        <v>124</v>
      </c>
      <c r="BL37" s="382"/>
      <c r="BM37" s="383" t="s">
        <v>197</v>
      </c>
      <c r="BN37" s="383" t="s">
        <v>198</v>
      </c>
      <c r="BO37" s="385" t="s">
        <v>199</v>
      </c>
      <c r="BP37" s="385" t="s">
        <v>200</v>
      </c>
      <c r="BQ37" s="383" t="s">
        <v>129</v>
      </c>
      <c r="BR37" s="383" t="s">
        <v>130</v>
      </c>
      <c r="BS37" s="383" t="s">
        <v>125</v>
      </c>
      <c r="BT37" s="383" t="s">
        <v>126</v>
      </c>
      <c r="BU37" s="383" t="s">
        <v>127</v>
      </c>
      <c r="BV37" s="33"/>
      <c r="BW37" s="400" t="s">
        <v>131</v>
      </c>
      <c r="BX37" s="401"/>
      <c r="BY37" s="401"/>
      <c r="BZ37" s="402"/>
      <c r="CA37" s="8" t="s">
        <v>132</v>
      </c>
      <c r="CB37" s="8" t="s">
        <v>133</v>
      </c>
      <c r="CC37" s="8" t="s">
        <v>134</v>
      </c>
      <c r="CD37" s="400" t="s">
        <v>135</v>
      </c>
      <c r="CE37" s="402"/>
      <c r="CF37" s="8" t="s">
        <v>136</v>
      </c>
      <c r="CG37" s="8" t="s">
        <v>137</v>
      </c>
      <c r="CH37" s="8" t="s">
        <v>138</v>
      </c>
      <c r="CI37" s="8" t="s">
        <v>139</v>
      </c>
      <c r="CJ37" s="8" t="s">
        <v>140</v>
      </c>
      <c r="CK37" s="8" t="s">
        <v>141</v>
      </c>
      <c r="CL37" s="8" t="s">
        <v>142</v>
      </c>
      <c r="CM37" s="195" t="s">
        <v>143</v>
      </c>
    </row>
    <row r="38" spans="2:91" ht="13.5" customHeight="1">
      <c r="B38">
        <v>28</v>
      </c>
      <c r="C38" s="200">
        <f t="shared" si="3"/>
      </c>
      <c r="D38" s="445"/>
      <c r="E38" s="445"/>
      <c r="F38" s="445"/>
      <c r="G38" s="377"/>
      <c r="H38" s="377"/>
      <c r="I38" s="379"/>
      <c r="J38" s="379"/>
      <c r="K38" s="381"/>
      <c r="L38" s="83" t="s">
        <v>144</v>
      </c>
      <c r="M38" s="83" t="s">
        <v>145</v>
      </c>
      <c r="N38" s="384"/>
      <c r="O38" s="384"/>
      <c r="P38" s="386"/>
      <c r="Q38" s="386"/>
      <c r="R38" s="384"/>
      <c r="S38" s="384"/>
      <c r="T38" s="384"/>
      <c r="U38" s="384"/>
      <c r="V38" s="384"/>
      <c r="W38" s="4"/>
      <c r="X38" s="194" t="s">
        <v>146</v>
      </c>
      <c r="Y38" s="84" t="s">
        <v>119</v>
      </c>
      <c r="Z38" s="84"/>
      <c r="AA38" s="84"/>
      <c r="AB38" s="84"/>
      <c r="AC38" s="84"/>
      <c r="AD38" s="393" t="s">
        <v>147</v>
      </c>
      <c r="AE38" s="210"/>
      <c r="AF38" s="85" t="s">
        <v>148</v>
      </c>
      <c r="AG38" s="394" t="s">
        <v>117</v>
      </c>
      <c r="AH38" s="395"/>
      <c r="AI38" s="195" t="s">
        <v>5</v>
      </c>
      <c r="AJ38" s="396" t="s">
        <v>7</v>
      </c>
      <c r="AK38" s="397"/>
      <c r="AL38" s="86" t="s">
        <v>57</v>
      </c>
      <c r="AM38" s="194" t="s">
        <v>146</v>
      </c>
      <c r="AN38" s="84" t="s">
        <v>119</v>
      </c>
      <c r="AO38" s="84"/>
      <c r="AP38" s="84"/>
      <c r="AQ38" s="84"/>
      <c r="AR38" s="84"/>
      <c r="AS38" s="393" t="s">
        <v>147</v>
      </c>
      <c r="AT38" s="210"/>
      <c r="AU38" s="85" t="s">
        <v>148</v>
      </c>
      <c r="AV38" s="394" t="s">
        <v>117</v>
      </c>
      <c r="AW38" s="395"/>
      <c r="AX38" s="195" t="s">
        <v>5</v>
      </c>
      <c r="AY38" s="396" t="s">
        <v>7</v>
      </c>
      <c r="AZ38" s="347"/>
      <c r="BA38" s="86" t="s">
        <v>57</v>
      </c>
      <c r="BB38" s="33"/>
      <c r="BC38" s="448"/>
      <c r="BD38" s="445"/>
      <c r="BE38" s="445"/>
      <c r="BF38" s="377"/>
      <c r="BG38" s="377"/>
      <c r="BH38" s="379"/>
      <c r="BI38" s="379"/>
      <c r="BJ38" s="381"/>
      <c r="BK38" s="83" t="s">
        <v>144</v>
      </c>
      <c r="BL38" s="83" t="s">
        <v>145</v>
      </c>
      <c r="BM38" s="384"/>
      <c r="BN38" s="384"/>
      <c r="BO38" s="386"/>
      <c r="BP38" s="386"/>
      <c r="BQ38" s="384"/>
      <c r="BR38" s="384"/>
      <c r="BS38" s="384"/>
      <c r="BT38" s="384"/>
      <c r="BU38" s="384"/>
      <c r="BV38" s="33"/>
      <c r="BW38" s="87"/>
      <c r="BX38" s="88"/>
      <c r="BY38" s="88"/>
      <c r="BZ38" s="70"/>
      <c r="CA38" s="89"/>
      <c r="CB38" s="89"/>
      <c r="CC38" s="89"/>
      <c r="CD38" s="403"/>
      <c r="CE38" s="219"/>
      <c r="CF38" s="89"/>
      <c r="CG38" s="89"/>
      <c r="CH38" s="89"/>
      <c r="CI38" s="89"/>
      <c r="CJ38" s="89"/>
      <c r="CK38" s="89"/>
      <c r="CL38" s="89"/>
      <c r="CM38" s="90"/>
    </row>
    <row r="39" spans="2:91" ht="13.5">
      <c r="B39">
        <v>29</v>
      </c>
      <c r="C39" s="200">
        <f t="shared" si="3"/>
      </c>
      <c r="D39" s="25">
        <f>RANK(E39,(E$39:E$63,BD$39:BD$63),1)</f>
        <v>1</v>
      </c>
      <c r="E39" s="25">
        <f>IF(G39="","",F39)</f>
        <v>1</v>
      </c>
      <c r="F39" s="25">
        <v>1</v>
      </c>
      <c r="G39" s="196" t="str">
        <f aca="true" t="shared" si="4" ref="G39:G63">SUBSTITUTE(SUBSTITUTE(SUBSTITUTE(SUBSTITUTE(SUBSTITUTE(TRIM(ASC(Y39)),"&lt;",""),"&gt;",""),"【",""),"】",""),"･","")</f>
        <v>特殊攻撃/ﾌﾞﾚｽ</v>
      </c>
      <c r="H39" s="25" t="str">
        <f>SUBSTITUTE(SUBSTITUTE(G39,"〈",""),"〉","")</f>
        <v>特殊攻撃/ﾌﾞﾚｽ</v>
      </c>
      <c r="I39" s="91" t="str">
        <f>LEFT(H39,IF(ISERROR(SEARCH(" ",H39))=TRUE,LEN(H39),SEARCH(" ",H39)-1))</f>
        <v>特殊攻撃/ﾌﾞﾚｽ</v>
      </c>
      <c r="J39" s="172" t="str">
        <f>LEFT(I39,3)</f>
        <v>特殊攻</v>
      </c>
      <c r="K39" s="92">
        <f aca="true" t="shared" si="5" ref="K39:K62">AI39</f>
        <v>16</v>
      </c>
      <c r="L39" s="92">
        <f aca="true" t="shared" si="6" ref="L39:L63">IF(ISERROR(SEARCH(" ",ASC(AD39)))=TRUE,LEN(AD39),LEN(AD39)-SEARCH(" ",ASC(AD39)))</f>
        <v>2</v>
      </c>
      <c r="M39" s="92">
        <f>IF(ISERROR(SEARCH("-",ASC(AD39))+1)=TRUE,IF(ISERROR(SEARCH("+",ASC(AD39))+1)=TRUE,LEN(ASC(AD39)),LEN(ASC(AD39))-SEARCH("+",ASC(AD39))+1),LEN(ASC(AD39))-SEARCH("-",ASC(AD39))+1)</f>
        <v>2</v>
      </c>
      <c r="N39" s="92" t="str">
        <f>IF(M39=LEN(AD39),ASC(RIGHT(AD39,L39)),ASC(LEFT(RIGHT(AD39,L39),LEN(RIGHT(AD39,L39))-M39)))</f>
        <v>敏捷</v>
      </c>
      <c r="O39" s="93">
        <f aca="true" t="shared" si="7" ref="O39:O63">IF(LEN(AD39)=M39,0,RIGHT(AD39,M39))</f>
        <v>0</v>
      </c>
      <c r="P39" s="93" t="str">
        <f>IF(OR(AG39="",AF39="",AD39=""),"ー",IF(ISERROR(VLOOKUP(N39,I$39:K$63,3,FALSE))=TRUE,IF(ISERROR(VLOOKUP(N39,BH$39:BJ$63,3,FALSE)=TRUE),"E",VLOOKUP(N39,BH$39:BJ$63,3,FALSE)+O39),VLOOKUP(N39,I$39:K$63,3,FALSE)+O39))</f>
        <v>E</v>
      </c>
      <c r="Q39" s="93" t="str">
        <f>IF(OR(AG39="",AF39="",AD39=""),"ー",IF(ISERROR(VLOOKUP(LEFT(N39,3),J$39:K$63,2,FALSE))=TRUE,IF(ISERROR(VLOOKUP(LEFT(N39,3),BI$39:BJ$63,2,FALSE)=TRUE),"E",VLOOKUP(LEFT(N39,3),BI$39:BJ$63,2,FALSE)+O39),VLOOKUP(LEFT(N39,3),J$39:K$63,2,FALSE)+O39))</f>
        <v>E</v>
      </c>
      <c r="R39" s="92" t="str">
        <f>IF(OR(P39="E",P39="ー"),IF(Q39="E","E",Q39),P39)</f>
        <v>E</v>
      </c>
      <c r="S39" s="94">
        <f aca="true" t="shared" si="8" ref="S39:S63">IF(LEFT(AD39,2)="体力",$AA$7,IF(LEFT(AD39,2)="敏捷",$AA$9,IF(LEFT(AD39,2)="知力",$AA$11,IF(LEFT(AD39,2)="生命",$AA$13,IF(LEFT(AD39,2)="意志",$AA$17,IF(LEFT(AD39,2)="知覚",$AA$19,"テクニック"))))))</f>
        <v>10</v>
      </c>
      <c r="T39" s="92">
        <f aca="true" t="shared" si="9" ref="T39:T63">IF(AI39="","",IF(AI39&lt;IF(AF39="","",IF(AF39="易",S39,IF(AF39="並",S39-1,IF(AF39="難",S39-2,S39-3)))),"E",IF(AI39-IF(AF39="","",IF(AF39="易",S39,IF(AF39="並",S39-1,IF(AF39="難",S39-2,S39-3))))=0,1,IF(AI39-IF(AF39="","",IF(AF39="易",S39,IF(AF39="並",S39-1,IF(AF39="難",S39-2,S39-3))))=1,2,(AI39-IF(AF39="","",IF(AF39="易",S39,IF(AF39="並",S39-1,IF(AF39="難",S39-2,S39-3)))))*4-4))))</f>
        <v>24</v>
      </c>
      <c r="U39" s="92">
        <f aca="true" t="shared" si="10" ref="U39:U63">IF(R39="E",0,IF(R39&lt;IF(AF39="","",IF(AF39="易",S39,IF(AF39="並",S39-1,IF(AF39="難",S39-2,S39-3)))),"0",IF(R39-IF(AF39="","",IF(AF39="易",S39,IF(AF39="並",S39-1,IF(AF39="難",S39-2,S39-3))))=0,1,IF(R39-IF(AF39="","",IF(AF39="易",S39,IF(AF39="並",S39-1,IF(AF39="難",S39-2,S39-3))))=1,2,(R39-IF(AF39="","",IF(AF39="易",S39,IF(AF39="並",S39-1,IF(AF39="難",S39-2,S39-3)))))*4-4))))</f>
        <v>0</v>
      </c>
      <c r="V39" s="95">
        <f>IF(AF39="並",AG39,IF(AND(AF39="難",AG39=0),0,IF(AF39="難",AG39+1,"")))</f>
        <v>6</v>
      </c>
      <c r="W39" s="96"/>
      <c r="X39" s="97">
        <v>1</v>
      </c>
      <c r="Y39" s="218" t="s">
        <v>213</v>
      </c>
      <c r="Z39" s="404"/>
      <c r="AA39" s="404"/>
      <c r="AB39" s="404"/>
      <c r="AC39" s="405"/>
      <c r="AD39" s="406" t="s">
        <v>149</v>
      </c>
      <c r="AE39" s="407"/>
      <c r="AF39" s="99" t="s">
        <v>217</v>
      </c>
      <c r="AG39" s="408">
        <v>6</v>
      </c>
      <c r="AH39" s="207"/>
      <c r="AI39" s="99">
        <f>IF(AG39="","",IF(S39="テクニック",R39+AG39,S39+AG39))</f>
        <v>16</v>
      </c>
      <c r="AJ39" s="409"/>
      <c r="AK39" s="410"/>
      <c r="AL39" s="90">
        <f aca="true" t="shared" si="11" ref="AL39:AL62">IF(S39="テクニック",V39,IF(OR(AI39="",AF39=""),"",T39-IF(ISERROR(U39)=TRUE,0,U39)))</f>
        <v>24</v>
      </c>
      <c r="AM39" s="97">
        <v>25</v>
      </c>
      <c r="AN39" s="218"/>
      <c r="AO39" s="404"/>
      <c r="AP39" s="404"/>
      <c r="AQ39" s="404"/>
      <c r="AR39" s="405"/>
      <c r="AS39" s="406"/>
      <c r="AT39" s="407"/>
      <c r="AU39" s="99"/>
      <c r="AV39" s="408"/>
      <c r="AW39" s="207"/>
      <c r="AX39" s="99">
        <f>IF(AV39="","",IF(BR39="テクニック",BQ39+AV39,BR39+AV39))</f>
      </c>
      <c r="AY39" s="411"/>
      <c r="AZ39" s="412"/>
      <c r="BA39" s="40">
        <f aca="true" t="shared" si="12" ref="BA39:BA62">IF(BR39="テクニック",BU39,IF(OR(AX39="",AU39=""),"",BS39-IF(ISERROR(BT39)=TRUE,0,BT39)))</f>
      </c>
      <c r="BB39" s="33"/>
      <c r="BC39" s="25" t="e">
        <f>RANK(BD39,(E$39:E$63,BD$39:BD$63),1)</f>
        <v>#VALUE!</v>
      </c>
      <c r="BD39" s="25">
        <f>IF(BF39="","",BE39)</f>
      </c>
      <c r="BE39" s="25">
        <v>26</v>
      </c>
      <c r="BF39" s="182">
        <f>SUBSTITUTE(SUBSTITUTE(SUBSTITUTE(SUBSTITUTE(SUBSTITUTE(TRIM(ASC(AN39)),"&lt;",""),"&gt;",""),"【",""),"】",""),"･","")</f>
      </c>
      <c r="BG39" s="25">
        <f>SUBSTITUTE(SUBSTITUTE(BF39,"〈",""),"〉","")</f>
      </c>
      <c r="BH39" s="182">
        <f>LEFT(BG39,IF(ISERROR(SEARCH(" ",BG39))=TRUE,LEN(BG39),SEARCH(" ",BG39)-1))</f>
      </c>
      <c r="BI39" s="183">
        <f>LEFT(BH39,3)</f>
      </c>
      <c r="BJ39" s="184">
        <f>AX39</f>
      </c>
      <c r="BK39" s="184">
        <f aca="true" t="shared" si="13" ref="BK39:BK63">IF(ISERROR(SEARCH(" ",ASC(AS39)))=TRUE,LEN(AS39),LEN(AS39)-SEARCH(" ",ASC(AS39)))</f>
        <v>0</v>
      </c>
      <c r="BL39" s="184">
        <f>IF(ISERROR(SEARCH("-",ASC(AS39))+1)=TRUE,IF(ISERROR(SEARCH("+",ASC(AS39))+1)=TRUE,LEN(ASC(AS39)),LEN(ASC(AS39))-SEARCH("+",ASC(AS39))+1),LEN(ASC(AS39))-SEARCH("-",ASC(AS39))+1)</f>
        <v>0</v>
      </c>
      <c r="BM39" s="184">
        <f>IF(BL39=LEN(AS39),ASC(RIGHT(AS39,BK39)),ASC(LEFT(RIGHT(AS39,BK39),LEN(RIGHT(AS39,BK39))-BL39)))</f>
      </c>
      <c r="BN39" s="185">
        <f>IF(LEN(AS39)=BL39,0,RIGHT(AS39,BL39))</f>
        <v>0</v>
      </c>
      <c r="BO39" s="185" t="str">
        <f aca="true" t="shared" si="14" ref="BO39:BO63">IF(OR(AU39="",AV39="",AS39=""),"ー",IF(ISERROR(VLOOKUP(BM39,BH$39:BJ$63,3,FALSE))=TRUE,IF(ISERROR(VLOOKUP(BM39,I$39:K$63,3,FALSE)=TRUE),"E",VLOOKUP(BM39,I$39:K$63,3,FALSE)+BN39),VLOOKUP(BM39,BH$39:BJ$63,3,FALSE)+BN39))</f>
        <v>ー</v>
      </c>
      <c r="BP39" s="185" t="str">
        <f>IF(OR(AU39="",AV39="",AS39=""),"ー",IF(ISERROR(VLOOKUP(LEFT(BM39,3),BI$39:BJ$63,2,FALSE))=TRUE,IF(ISERROR(VLOOKUP(LEFT(BM39,3),J$39:K$63,2,FALSE)=TRUE),"E",VLOOKUP(LEFT(BM39,3),J$39:K$63,2,FALSE)+BN39),VLOOKUP(LEFT(BM39,3),BI$39:BJ$63,2,FALSE)+BN39))</f>
        <v>ー</v>
      </c>
      <c r="BQ39" s="184" t="str">
        <f>IF(OR(BO39="E",BO39="ー"),IF(BP39="E","E",BP39),BO39)</f>
        <v>ー</v>
      </c>
      <c r="BR39" s="186" t="str">
        <f aca="true" t="shared" si="15" ref="BR39:BR63">IF(LEFT(AS39,2)="体力",$AA$7,IF(LEFT(AS39,2)="敏捷",$AA$9,IF(LEFT(AS39,2)="知力",$AA$11,IF(LEFT(AS39,2)="生命",$AA$13,IF(LEFT(AS39,2)="意志",$AA$17,IF(LEFT(AS39,2)="知覚",$AA$19,"テクニック"))))))</f>
        <v>テクニック</v>
      </c>
      <c r="BS39" s="184">
        <f>IF(AX39="","",IF(AX39&lt;IF(AU39="","",IF(AU39="易",BR39,IF(AU39="並",BR39-1,IF(AU39="難",BR39-2,BR39-3)))),"E",IF(AX39-IF(AU39="","",IF(AU39="易",BR39,IF(AU39="並",BR39-1,IF(AU39="難",BR39-2,BR39-3))))=0,1,IF(AX39-IF(AU39="","",IF(AU39="易",BR39,IF(AU39="並",BR39-1,IF(AU39="難",BR39-2,BR39-3))))=1,2,(AX39-IF(AU39="","",IF(AU39="易",BR39,IF(AU39="並",BR39-1,IF(AU39="難",BR39-2,BR39-3)))))*4-4))))</f>
      </c>
      <c r="BT39" s="184" t="e">
        <f>IF(BQ39="E",0,IF(BQ39&lt;IF(AU39="","",IF(AU39="易",BR39,IF(AU39="並",BR39-1,IF(AU39="難",BR39-2,BR39-3)))),"0",IF(BQ39-IF(AU39="","",IF(AU39="易",BR39,IF(AU39="並",BR39-1,IF(AU39="難",BR39-2,BR39-3))))=0,1,IF(BQ39-IF(AU39="","",IF(AU39="易",BR39,IF(AU39="並",BR39-1,IF(AU39="難",BR39-2,BR39-3))))=1,2,(BQ39-IF(AU39="","",IF(AU39="易",BR39,IF(AU39="並",BR39-1,IF(AU39="難",BR39-2,BR39-3)))))*4-4))))</f>
        <v>#VALUE!</v>
      </c>
      <c r="BU39" s="187">
        <f>IF(AU39="並",AV39,IF(AND(AU39="難",AV39=0),0,IF(AU39="難",AV39+1,"")))</f>
      </c>
      <c r="BV39" s="33"/>
      <c r="BW39" s="15"/>
      <c r="BX39" s="18"/>
      <c r="BY39" s="18"/>
      <c r="BZ39" s="16"/>
      <c r="CA39" s="17"/>
      <c r="CB39" s="17"/>
      <c r="CC39" s="17"/>
      <c r="CD39" s="413"/>
      <c r="CE39" s="262"/>
      <c r="CF39" s="17"/>
      <c r="CG39" s="17"/>
      <c r="CH39" s="17"/>
      <c r="CI39" s="17"/>
      <c r="CJ39" s="17"/>
      <c r="CK39" s="17"/>
      <c r="CL39" s="17"/>
      <c r="CM39" s="17"/>
    </row>
    <row r="40" spans="2:91" ht="13.5">
      <c r="B40">
        <v>30</v>
      </c>
      <c r="C40" s="200">
        <f t="shared" si="3"/>
      </c>
      <c r="D40" s="25">
        <f>RANK(E40,(E$39:E$63,BD$39:BD$63),1)</f>
        <v>2</v>
      </c>
      <c r="E40" s="25">
        <f aca="true" t="shared" si="16" ref="E40:E63">IF(G40="","",F40)</f>
        <v>2</v>
      </c>
      <c r="F40" s="25">
        <v>2</v>
      </c>
      <c r="G40" s="198" t="str">
        <f t="shared" si="4"/>
        <v>乗騎</v>
      </c>
      <c r="H40" s="25" t="str">
        <f aca="true" t="shared" si="17" ref="H40:H63">SUBSTITUTE(SUBSTITUTE(G40,"〈",""),"〉","")</f>
        <v>乗騎</v>
      </c>
      <c r="I40" s="91" t="str">
        <f aca="true" t="shared" si="18" ref="I40:I63">LEFT(H40,IF(ISERROR(SEARCH(" ",H40))=TRUE,LEN(H40),SEARCH(" ",H40)-1))</f>
        <v>乗騎</v>
      </c>
      <c r="J40" s="172" t="str">
        <f aca="true" t="shared" si="19" ref="J40:J63">LEFT(I40,3)</f>
        <v>乗騎</v>
      </c>
      <c r="K40" s="92">
        <f t="shared" si="5"/>
        <v>9</v>
      </c>
      <c r="L40" s="92">
        <f t="shared" si="6"/>
        <v>2</v>
      </c>
      <c r="M40" s="92">
        <f>IF(ISERROR(SEARCH("-",ASC(AD40))+1)=TRUE,IF(ISERROR(SEARCH("+",ASC(AD40))+1)=TRUE,LEN(ASC(AD40)),LEN(ASC(AD40))-SEARCH("+",ASC(AD40))+1),LEN(ASC(AD40))-SEARCH("-",ASC(AD40))+1)</f>
        <v>2</v>
      </c>
      <c r="N40" s="92" t="str">
        <f aca="true" t="shared" si="20" ref="N40:N63">IF(M40=LEN(AD40),ASC(RIGHT(AD40,L40)),ASC(LEFT(RIGHT(AD40,L40),LEN(RIGHT(AD40,L40))-M40)))</f>
        <v>敏捷</v>
      </c>
      <c r="O40" s="93">
        <f t="shared" si="7"/>
        <v>0</v>
      </c>
      <c r="P40" s="93" t="str">
        <f aca="true" t="shared" si="21" ref="P40:P63">IF(OR(AG40="",AF40="",AD40=""),"ー",IF(ISERROR(VLOOKUP(N40,I$39:K$63,3,FALSE))=TRUE,IF(ISERROR(VLOOKUP(N40,BH$39:BJ$63,3,FALSE)=TRUE),"E",VLOOKUP(N40,BH$39:BJ$63,3,FALSE)+O40),VLOOKUP(N40,I$39:K$63,3,FALSE)+O40))</f>
        <v>E</v>
      </c>
      <c r="Q40" s="93" t="str">
        <f aca="true" t="shared" si="22" ref="Q40:Q63">IF(OR(AG40="",AF40="",AD40=""),"ー",IF(ISERROR(VLOOKUP(LEFT(N40,3),J$39:K$63,2,FALSE))=TRUE,IF(ISERROR(VLOOKUP(LEFT(N40,3),BI$39:BJ$63,2,FALSE)=TRUE),"E",VLOOKUP(LEFT(N40,3),BI$39:BJ$63,2,FALSE)+O40),VLOOKUP(LEFT(N40,3),J$39:K$63,2,FALSE)+O40))</f>
        <v>E</v>
      </c>
      <c r="R40" s="92" t="str">
        <f>IF(OR(P40="E",P40="ー"),IF(Q40="E","E",Q40),P40)</f>
        <v>E</v>
      </c>
      <c r="S40" s="94">
        <f t="shared" si="8"/>
        <v>10</v>
      </c>
      <c r="T40" s="92">
        <f t="shared" si="9"/>
        <v>1</v>
      </c>
      <c r="U40" s="92">
        <f t="shared" si="10"/>
        <v>0</v>
      </c>
      <c r="V40" s="95">
        <f>IF(AF40="並",AG40,IF(AND(AF40="難",AG40=0),0,IF(AF40="難",AG40+1,"")))</f>
        <v>-1</v>
      </c>
      <c r="W40" s="96"/>
      <c r="X40" s="101">
        <v>2</v>
      </c>
      <c r="Y40" s="414" t="s">
        <v>214</v>
      </c>
      <c r="Z40" s="415"/>
      <c r="AA40" s="415"/>
      <c r="AB40" s="415"/>
      <c r="AC40" s="416"/>
      <c r="AD40" s="417" t="s">
        <v>149</v>
      </c>
      <c r="AE40" s="447"/>
      <c r="AF40" s="99" t="s">
        <v>217</v>
      </c>
      <c r="AG40" s="419">
        <v>-1</v>
      </c>
      <c r="AH40" s="363"/>
      <c r="AI40" s="99">
        <f>IF(AG40="","",IF(S40="テクニック",R40+AG40,S40+AG40))</f>
        <v>9</v>
      </c>
      <c r="AJ40" s="420"/>
      <c r="AK40" s="421"/>
      <c r="AL40" s="40">
        <f t="shared" si="11"/>
        <v>1</v>
      </c>
      <c r="AM40" s="101">
        <v>26</v>
      </c>
      <c r="AN40" s="414"/>
      <c r="AO40" s="415"/>
      <c r="AP40" s="415"/>
      <c r="AQ40" s="415"/>
      <c r="AR40" s="416"/>
      <c r="AS40" s="417"/>
      <c r="AT40" s="418"/>
      <c r="AU40" s="99"/>
      <c r="AV40" s="419"/>
      <c r="AW40" s="363"/>
      <c r="AX40" s="99">
        <f aca="true" t="shared" si="23" ref="AX40:AX62">IF(AV40="","",IF(BR40="テクニック",BQ40+AV40,BR40+AV40))</f>
      </c>
      <c r="AY40" s="422"/>
      <c r="AZ40" s="423"/>
      <c r="BA40" s="44">
        <f t="shared" si="12"/>
      </c>
      <c r="BB40" s="33"/>
      <c r="BC40" s="25" t="e">
        <f>RANK(BD40,(E$39:E$63,BD$39:BD$63),1)</f>
        <v>#VALUE!</v>
      </c>
      <c r="BD40" s="25">
        <f aca="true" t="shared" si="24" ref="BD40:BD63">IF(BF40="","",BE40)</f>
      </c>
      <c r="BE40" s="25">
        <v>27</v>
      </c>
      <c r="BF40" s="91">
        <f>SUBSTITUTE(SUBSTITUTE(SUBSTITUTE(SUBSTITUTE(SUBSTITUTE(TRIM(ASC(AN40)),"&lt;",""),"&gt;",""),"【",""),"】",""),"･","")</f>
      </c>
      <c r="BG40" s="25">
        <f aca="true" t="shared" si="25" ref="BG40:BG63">SUBSTITUTE(SUBSTITUTE(BF40,"〈",""),"〉","")</f>
      </c>
      <c r="BH40" s="91">
        <f aca="true" t="shared" si="26" ref="BH40:BH63">LEFT(BG40,IF(ISERROR(SEARCH(" ",BG40))=TRUE,LEN(BG40),SEARCH(" ",BG40)-1))</f>
      </c>
      <c r="BI40" s="172">
        <f>LEFT(BH40,3)</f>
      </c>
      <c r="BJ40" s="92">
        <f aca="true" t="shared" si="27" ref="BJ40:BJ63">AX40</f>
      </c>
      <c r="BK40" s="92">
        <f t="shared" si="13"/>
        <v>0</v>
      </c>
      <c r="BL40" s="92">
        <f>IF(ISERROR(SEARCH("-",ASC(AS40))+1)=TRUE,IF(ISERROR(SEARCH("+",ASC(AS40))+1)=TRUE,LEN(ASC(AS40)),LEN(ASC(AS40))-SEARCH("+",ASC(AS40))+1),LEN(ASC(AS40))-SEARCH("-",ASC(AS40))+1)</f>
        <v>0</v>
      </c>
      <c r="BM40" s="92">
        <f>IF(BL40=LEN(AS40),ASC(RIGHT(AS40,BK40)),ASC(LEFT(RIGHT(AS40,BK40),LEN(RIGHT(AS40,BK40))-BL40)))</f>
      </c>
      <c r="BN40" s="93">
        <f aca="true" t="shared" si="28" ref="BN40:BN63">IF(LEN(AS40)=BL40,0,RIGHT(AS40,BL40))</f>
        <v>0</v>
      </c>
      <c r="BO40" s="93" t="str">
        <f t="shared" si="14"/>
        <v>ー</v>
      </c>
      <c r="BP40" s="93" t="str">
        <f aca="true" t="shared" si="29" ref="BP40:BP63">IF(OR(AU40="",AV40="",AS40=""),"ー",IF(ISERROR(VLOOKUP(LEFT(BM40,3),BI$39:BJ$63,2,FALSE))=TRUE,IF(ISERROR(VLOOKUP(LEFT(BM40,3),J$39:K$63,2,FALSE)=TRUE),"E",VLOOKUP(LEFT(BM40,3),J$39:K$63,2,FALSE)+BN40),VLOOKUP(LEFT(BM40,3),BI$39:BJ$63,2,FALSE)+BN40))</f>
        <v>ー</v>
      </c>
      <c r="BQ40" s="92" t="str">
        <f>IF(OR(BO40="E",BO40="ー"),IF(BP40="E","E",BP40),BO40)</f>
        <v>ー</v>
      </c>
      <c r="BR40" s="94" t="str">
        <f t="shared" si="15"/>
        <v>テクニック</v>
      </c>
      <c r="BS40" s="92">
        <f aca="true" t="shared" si="30" ref="BS40:BS63">IF(AX40="","",IF(AX40&lt;IF(AU40="","",IF(AU40="易",BR40,IF(AU40="並",BR40-1,IF(AU40="難",BR40-2,BR40-3)))),"E",IF(AX40-IF(AU40="","",IF(AU40="易",BR40,IF(AU40="並",BR40-1,IF(AU40="難",BR40-2,BR40-3))))=0,1,IF(AX40-IF(AU40="","",IF(AU40="易",BR40,IF(AU40="並",BR40-1,IF(AU40="難",BR40-2,BR40-3))))=1,2,(AX40-IF(AU40="","",IF(AU40="易",BR40,IF(AU40="並",BR40-1,IF(AU40="難",BR40-2,BR40-3)))))*4-4))))</f>
      </c>
      <c r="BT40" s="92" t="e">
        <f aca="true" t="shared" si="31" ref="BT40:BT63">IF(BQ40="E",0,IF(BQ40&lt;IF(AU40="","",IF(AU40="易",BR40,IF(AU40="並",BR40-1,IF(AU40="難",BR40-2,BR40-3)))),"0",IF(BQ40-IF(AU40="","",IF(AU40="易",BR40,IF(AU40="並",BR40-1,IF(AU40="難",BR40-2,BR40-3))))=0,1,IF(BQ40-IF(AU40="","",IF(AU40="易",BR40,IF(AU40="並",BR40-1,IF(AU40="難",BR40-2,BR40-3))))=1,2,(BQ40-IF(AU40="","",IF(AU40="易",BR40,IF(AU40="並",BR40-1,IF(AU40="難",BR40-2,BR40-3)))))*4-4))))</f>
        <v>#VALUE!</v>
      </c>
      <c r="BU40" s="95">
        <f aca="true" t="shared" si="32" ref="BU40:BU63">IF(AU40="並",AV40,IF(AND(AU40="難",AV40=0),0,IF(AU40="難",AV40+1,"")))</f>
      </c>
      <c r="BV40" s="96"/>
      <c r="BW40" s="15"/>
      <c r="BX40" s="18"/>
      <c r="BY40" s="18"/>
      <c r="BZ40" s="16"/>
      <c r="CA40" s="17"/>
      <c r="CB40" s="17"/>
      <c r="CC40" s="17"/>
      <c r="CD40" s="413"/>
      <c r="CE40" s="262"/>
      <c r="CF40" s="17"/>
      <c r="CG40" s="17"/>
      <c r="CH40" s="17"/>
      <c r="CI40" s="17"/>
      <c r="CJ40" s="17"/>
      <c r="CK40" s="17"/>
      <c r="CL40" s="17"/>
      <c r="CM40" s="17"/>
    </row>
    <row r="41" spans="2:91" ht="13.5">
      <c r="B41">
        <v>31</v>
      </c>
      <c r="C41" s="200">
        <f t="shared" si="3"/>
      </c>
      <c r="D41" s="25">
        <f>RANK(E41,(E$39:E$63,BD$39:BD$63),1)</f>
        <v>3</v>
      </c>
      <c r="E41" s="25">
        <f t="shared" si="16"/>
        <v>3</v>
      </c>
      <c r="F41" s="25">
        <v>3</v>
      </c>
      <c r="G41" s="198" t="str">
        <f t="shared" si="4"/>
        <v>格闘</v>
      </c>
      <c r="H41" s="25" t="str">
        <f t="shared" si="17"/>
        <v>格闘</v>
      </c>
      <c r="I41" s="91" t="str">
        <f t="shared" si="18"/>
        <v>格闘</v>
      </c>
      <c r="J41" s="172" t="str">
        <f t="shared" si="19"/>
        <v>格闘</v>
      </c>
      <c r="K41" s="92">
        <f t="shared" si="5"/>
        <v>13</v>
      </c>
      <c r="L41" s="92">
        <f>IF(ISERROR(SEARCH(" ",ASC(AD41)))=TRUE,LEN(AD41),LEN(AD41)-SEARCH(" ",ASC(AD41)))</f>
        <v>2</v>
      </c>
      <c r="M41" s="92">
        <f aca="true" t="shared" si="33" ref="M41:M63">IF(ISERROR(SEARCH("-",ASC(AD41))+1)=TRUE,IF(ISERROR(SEARCH("+",ASC(AD41))+1)=TRUE,LEN(ASC(AD41)),LEN(ASC(AD41))-SEARCH("+",ASC(AD41))+1),LEN(ASC(AD41))-SEARCH("-",ASC(AD41))+1)</f>
        <v>2</v>
      </c>
      <c r="N41" s="92" t="str">
        <f t="shared" si="20"/>
        <v>敏捷</v>
      </c>
      <c r="O41" s="93">
        <f t="shared" si="7"/>
        <v>0</v>
      </c>
      <c r="P41" s="93" t="str">
        <f t="shared" si="21"/>
        <v>E</v>
      </c>
      <c r="Q41" s="93" t="str">
        <f t="shared" si="22"/>
        <v>E</v>
      </c>
      <c r="R41" s="92" t="str">
        <f aca="true" t="shared" si="34" ref="R41:R63">IF(OR(P41="E",P41="ー"),IF(Q41="E","E",Q41),P41)</f>
        <v>E</v>
      </c>
      <c r="S41" s="94">
        <f t="shared" si="8"/>
        <v>10</v>
      </c>
      <c r="T41" s="92">
        <f t="shared" si="9"/>
        <v>8</v>
      </c>
      <c r="U41" s="92">
        <f t="shared" si="10"/>
        <v>0</v>
      </c>
      <c r="V41" s="95">
        <f aca="true" t="shared" si="35" ref="V41:V63">IF(AF41="並",AG41,IF(AND(AF41="難",AG41=0),0,IF(AF41="難",AG41+1,"")))</f>
      </c>
      <c r="W41" s="96"/>
      <c r="X41" s="101">
        <v>3</v>
      </c>
      <c r="Y41" s="414" t="s">
        <v>226</v>
      </c>
      <c r="Z41" s="415"/>
      <c r="AA41" s="415"/>
      <c r="AB41" s="415"/>
      <c r="AC41" s="416"/>
      <c r="AD41" s="417" t="s">
        <v>149</v>
      </c>
      <c r="AE41" s="447"/>
      <c r="AF41" s="99" t="s">
        <v>216</v>
      </c>
      <c r="AG41" s="419">
        <v>3</v>
      </c>
      <c r="AH41" s="363"/>
      <c r="AI41" s="99">
        <f aca="true" t="shared" si="36" ref="AI41:AI62">IF(AG41="","",IF(S41="テクニック",R41+AG41,S41+AG41))</f>
        <v>13</v>
      </c>
      <c r="AJ41" s="420"/>
      <c r="AK41" s="421"/>
      <c r="AL41" s="40">
        <f t="shared" si="11"/>
        <v>8</v>
      </c>
      <c r="AM41" s="101">
        <v>27</v>
      </c>
      <c r="AN41" s="414"/>
      <c r="AO41" s="415"/>
      <c r="AP41" s="415"/>
      <c r="AQ41" s="415"/>
      <c r="AR41" s="416"/>
      <c r="AS41" s="417"/>
      <c r="AT41" s="418"/>
      <c r="AU41" s="99"/>
      <c r="AV41" s="419"/>
      <c r="AW41" s="363"/>
      <c r="AX41" s="99">
        <f t="shared" si="23"/>
      </c>
      <c r="AY41" s="422"/>
      <c r="AZ41" s="423"/>
      <c r="BA41" s="44">
        <f t="shared" si="12"/>
      </c>
      <c r="BB41" s="33"/>
      <c r="BC41" s="25" t="e">
        <f>RANK(BD41,(E$39:E$63,BD$39:BD$63),1)</f>
        <v>#VALUE!</v>
      </c>
      <c r="BD41" s="25">
        <f t="shared" si="24"/>
      </c>
      <c r="BE41" s="25">
        <v>28</v>
      </c>
      <c r="BF41" s="91">
        <f aca="true" t="shared" si="37" ref="BF41:BF63">SUBSTITUTE(SUBSTITUTE(SUBSTITUTE(SUBSTITUTE(SUBSTITUTE(TRIM(ASC(AN41)),"&lt;",""),"&gt;",""),"【",""),"】",""),"･","")</f>
      </c>
      <c r="BG41" s="25">
        <f t="shared" si="25"/>
      </c>
      <c r="BH41" s="91">
        <f t="shared" si="26"/>
      </c>
      <c r="BI41" s="172">
        <f aca="true" t="shared" si="38" ref="BI41:BI63">LEFT(BH41,3)</f>
      </c>
      <c r="BJ41" s="92">
        <f t="shared" si="27"/>
      </c>
      <c r="BK41" s="92">
        <f t="shared" si="13"/>
        <v>0</v>
      </c>
      <c r="BL41" s="92">
        <f aca="true" t="shared" si="39" ref="BL41:BL63">IF(ISERROR(SEARCH("-",ASC(AS41))+1)=TRUE,IF(ISERROR(SEARCH("+",ASC(AS41))+1)=TRUE,LEN(ASC(AS41)),LEN(ASC(AS41))-SEARCH("+",ASC(AS41))+1),LEN(ASC(AS41))-SEARCH("-",ASC(AS41))+1)</f>
        <v>0</v>
      </c>
      <c r="BM41" s="92">
        <f>IF(BL41=LEN(AS41),ASC(RIGHT(AS41,BK41)),ASC(LEFT(RIGHT(AS41,BK41),LEN(RIGHT(AS41,BK41))-BL41)))</f>
      </c>
      <c r="BN41" s="93">
        <f t="shared" si="28"/>
        <v>0</v>
      </c>
      <c r="BO41" s="93" t="str">
        <f t="shared" si="14"/>
        <v>ー</v>
      </c>
      <c r="BP41" s="93" t="str">
        <f t="shared" si="29"/>
        <v>ー</v>
      </c>
      <c r="BQ41" s="92" t="str">
        <f aca="true" t="shared" si="40" ref="BQ41:BQ63">IF(OR(BO41="E",BO41="ー"),IF(BP41="E","E",BP41),BO41)</f>
        <v>ー</v>
      </c>
      <c r="BR41" s="94" t="str">
        <f t="shared" si="15"/>
        <v>テクニック</v>
      </c>
      <c r="BS41" s="92">
        <f t="shared" si="30"/>
      </c>
      <c r="BT41" s="92" t="e">
        <f t="shared" si="31"/>
        <v>#VALUE!</v>
      </c>
      <c r="BU41" s="95">
        <f t="shared" si="32"/>
      </c>
      <c r="BV41" s="96"/>
      <c r="BW41" s="15"/>
      <c r="BX41" s="18"/>
      <c r="BY41" s="18"/>
      <c r="BZ41" s="16"/>
      <c r="CA41" s="17"/>
      <c r="CB41" s="17"/>
      <c r="CC41" s="17"/>
      <c r="CD41" s="413"/>
      <c r="CE41" s="262"/>
      <c r="CF41" s="17"/>
      <c r="CG41" s="17"/>
      <c r="CH41" s="17"/>
      <c r="CI41" s="17"/>
      <c r="CJ41" s="17"/>
      <c r="CK41" s="17"/>
      <c r="CL41" s="17"/>
      <c r="CM41" s="17"/>
    </row>
    <row r="42" spans="2:91" ht="13.5">
      <c r="B42">
        <v>32</v>
      </c>
      <c r="C42" s="200">
        <f t="shared" si="3"/>
      </c>
      <c r="D42" s="25">
        <f>RANK(E42,(E$39:E$63,BD$39:BD$63),1)</f>
        <v>4</v>
      </c>
      <c r="E42" s="25">
        <f t="shared" si="16"/>
        <v>4</v>
      </c>
      <c r="F42" s="25">
        <v>4</v>
      </c>
      <c r="G42" s="198" t="str">
        <f t="shared" si="4"/>
        <v>ｷｯｸ</v>
      </c>
      <c r="H42" s="25" t="str">
        <f t="shared" si="17"/>
        <v>ｷｯｸ</v>
      </c>
      <c r="I42" s="91" t="str">
        <f t="shared" si="18"/>
        <v>ｷｯｸ</v>
      </c>
      <c r="J42" s="172" t="str">
        <f t="shared" si="19"/>
        <v>ｷｯｸ</v>
      </c>
      <c r="K42" s="92">
        <f t="shared" si="5"/>
        <v>12</v>
      </c>
      <c r="L42" s="92">
        <f>IF(ISERROR(SEARCH(" ",ASC(AD42)))=TRUE,LEN(AD42),LEN(AD42)-SEARCH(" ",ASC(AD42)))</f>
        <v>4</v>
      </c>
      <c r="M42" s="92">
        <f t="shared" si="33"/>
        <v>2</v>
      </c>
      <c r="N42" s="92" t="str">
        <f t="shared" si="20"/>
        <v>格闘</v>
      </c>
      <c r="O42" s="93" t="str">
        <f t="shared" si="7"/>
        <v>-2</v>
      </c>
      <c r="P42" s="93">
        <f t="shared" si="21"/>
        <v>11</v>
      </c>
      <c r="Q42" s="93">
        <f t="shared" si="22"/>
        <v>11</v>
      </c>
      <c r="R42" s="92">
        <f t="shared" si="34"/>
        <v>11</v>
      </c>
      <c r="S42" s="94" t="str">
        <f t="shared" si="8"/>
        <v>テクニック</v>
      </c>
      <c r="T42" s="92" t="e">
        <f t="shared" si="9"/>
        <v>#VALUE!</v>
      </c>
      <c r="U42" s="92" t="e">
        <f t="shared" si="10"/>
        <v>#VALUE!</v>
      </c>
      <c r="V42" s="95">
        <f t="shared" si="35"/>
        <v>1</v>
      </c>
      <c r="W42" s="96"/>
      <c r="X42" s="101">
        <v>4</v>
      </c>
      <c r="Y42" s="414" t="s">
        <v>224</v>
      </c>
      <c r="Z42" s="415"/>
      <c r="AA42" s="415"/>
      <c r="AB42" s="415"/>
      <c r="AC42" s="416"/>
      <c r="AD42" s="417" t="s">
        <v>225</v>
      </c>
      <c r="AE42" s="447"/>
      <c r="AF42" s="99" t="s">
        <v>217</v>
      </c>
      <c r="AG42" s="419">
        <f>AG41-2</f>
        <v>1</v>
      </c>
      <c r="AH42" s="363"/>
      <c r="AI42" s="99">
        <f t="shared" si="36"/>
        <v>12</v>
      </c>
      <c r="AJ42" s="420"/>
      <c r="AK42" s="421"/>
      <c r="AL42" s="40">
        <f t="shared" si="11"/>
        <v>1</v>
      </c>
      <c r="AM42" s="101">
        <v>28</v>
      </c>
      <c r="AN42" s="414"/>
      <c r="AO42" s="415"/>
      <c r="AP42" s="415"/>
      <c r="AQ42" s="415"/>
      <c r="AR42" s="416"/>
      <c r="AS42" s="417"/>
      <c r="AT42" s="418"/>
      <c r="AU42" s="99"/>
      <c r="AV42" s="419"/>
      <c r="AW42" s="363"/>
      <c r="AX42" s="99">
        <f t="shared" si="23"/>
      </c>
      <c r="AY42" s="422"/>
      <c r="AZ42" s="423"/>
      <c r="BA42" s="44">
        <f t="shared" si="12"/>
      </c>
      <c r="BB42" s="33"/>
      <c r="BC42" s="25" t="e">
        <f>RANK(BD42,(E$39:E$63,BD$39:BD$63),1)</f>
        <v>#VALUE!</v>
      </c>
      <c r="BD42" s="25">
        <f t="shared" si="24"/>
      </c>
      <c r="BE42" s="25">
        <v>29</v>
      </c>
      <c r="BF42" s="91">
        <f t="shared" si="37"/>
      </c>
      <c r="BG42" s="25">
        <f t="shared" si="25"/>
      </c>
      <c r="BH42" s="91">
        <f t="shared" si="26"/>
      </c>
      <c r="BI42" s="172">
        <f t="shared" si="38"/>
      </c>
      <c r="BJ42" s="92">
        <f>AX42</f>
      </c>
      <c r="BK42" s="92">
        <f t="shared" si="13"/>
        <v>0</v>
      </c>
      <c r="BL42" s="92">
        <f t="shared" si="39"/>
        <v>0</v>
      </c>
      <c r="BM42" s="92">
        <f>IF(BL42=LEN(AS42),ASC(RIGHT(AS42,BK42)),ASC(LEFT(RIGHT(AS42,BK42),LEN(RIGHT(AS42,BK42))-BL42)))</f>
      </c>
      <c r="BN42" s="93">
        <f t="shared" si="28"/>
        <v>0</v>
      </c>
      <c r="BO42" s="93" t="str">
        <f t="shared" si="14"/>
        <v>ー</v>
      </c>
      <c r="BP42" s="93" t="str">
        <f t="shared" si="29"/>
        <v>ー</v>
      </c>
      <c r="BQ42" s="92" t="str">
        <f t="shared" si="40"/>
        <v>ー</v>
      </c>
      <c r="BR42" s="94" t="str">
        <f t="shared" si="15"/>
        <v>テクニック</v>
      </c>
      <c r="BS42" s="92">
        <f t="shared" si="30"/>
      </c>
      <c r="BT42" s="92" t="e">
        <f t="shared" si="31"/>
        <v>#VALUE!</v>
      </c>
      <c r="BU42" s="95">
        <f t="shared" si="32"/>
      </c>
      <c r="BV42" s="96"/>
      <c r="BW42" s="75"/>
      <c r="BX42" s="61"/>
      <c r="BY42" s="61"/>
      <c r="BZ42" s="76"/>
      <c r="CA42" s="77"/>
      <c r="CB42" s="77"/>
      <c r="CC42" s="77"/>
      <c r="CD42" s="338"/>
      <c r="CE42" s="243"/>
      <c r="CF42" s="77"/>
      <c r="CG42" s="77"/>
      <c r="CH42" s="77"/>
      <c r="CI42" s="77"/>
      <c r="CJ42" s="77"/>
      <c r="CK42" s="77"/>
      <c r="CL42" s="77"/>
      <c r="CM42" s="77"/>
    </row>
    <row r="43" spans="2:91" ht="13.5">
      <c r="B43">
        <v>33</v>
      </c>
      <c r="C43" s="200">
        <f t="shared" si="3"/>
      </c>
      <c r="D43" s="25">
        <f>RANK(E43,(E$39:E$63,BD$39:BD$63),1)</f>
        <v>5</v>
      </c>
      <c r="E43" s="25">
        <f t="shared" si="16"/>
        <v>5</v>
      </c>
      <c r="F43" s="25">
        <v>5</v>
      </c>
      <c r="G43" s="198" t="str">
        <f t="shared" si="4"/>
        <v>山岳 (生存/○)</v>
      </c>
      <c r="H43" s="25" t="str">
        <f t="shared" si="17"/>
        <v>山岳 (生存/○)</v>
      </c>
      <c r="I43" s="91" t="str">
        <f t="shared" si="18"/>
        <v>山岳</v>
      </c>
      <c r="J43" s="172" t="str">
        <f t="shared" si="19"/>
        <v>山岳</v>
      </c>
      <c r="K43" s="92">
        <f t="shared" si="5"/>
        <v>12</v>
      </c>
      <c r="L43" s="92">
        <f t="shared" si="6"/>
        <v>2</v>
      </c>
      <c r="M43" s="92">
        <f t="shared" si="33"/>
        <v>2</v>
      </c>
      <c r="N43" s="92" t="str">
        <f t="shared" si="20"/>
        <v>知覚</v>
      </c>
      <c r="O43" s="93">
        <f t="shared" si="7"/>
        <v>0</v>
      </c>
      <c r="P43" s="93" t="str">
        <f t="shared" si="21"/>
        <v>E</v>
      </c>
      <c r="Q43" s="93" t="str">
        <f t="shared" si="22"/>
        <v>E</v>
      </c>
      <c r="R43" s="92" t="str">
        <f t="shared" si="34"/>
        <v>E</v>
      </c>
      <c r="S43" s="94">
        <f t="shared" si="8"/>
        <v>10</v>
      </c>
      <c r="T43" s="92">
        <f t="shared" si="9"/>
        <v>8</v>
      </c>
      <c r="U43" s="92">
        <f t="shared" si="10"/>
        <v>0</v>
      </c>
      <c r="V43" s="95">
        <f t="shared" si="35"/>
        <v>2</v>
      </c>
      <c r="W43" s="96"/>
      <c r="X43" s="101">
        <v>5</v>
      </c>
      <c r="Y43" s="414" t="s">
        <v>235</v>
      </c>
      <c r="Z43" s="415"/>
      <c r="AA43" s="415"/>
      <c r="AB43" s="415"/>
      <c r="AC43" s="416"/>
      <c r="AD43" s="417" t="s">
        <v>223</v>
      </c>
      <c r="AE43" s="447"/>
      <c r="AF43" s="99" t="s">
        <v>217</v>
      </c>
      <c r="AG43" s="419">
        <v>2</v>
      </c>
      <c r="AH43" s="363"/>
      <c r="AI43" s="99">
        <f t="shared" si="36"/>
        <v>12</v>
      </c>
      <c r="AJ43" s="420"/>
      <c r="AK43" s="421"/>
      <c r="AL43" s="40">
        <f t="shared" si="11"/>
        <v>8</v>
      </c>
      <c r="AM43" s="101">
        <v>29</v>
      </c>
      <c r="AN43" s="414"/>
      <c r="AO43" s="415"/>
      <c r="AP43" s="415"/>
      <c r="AQ43" s="415"/>
      <c r="AR43" s="416"/>
      <c r="AS43" s="417"/>
      <c r="AT43" s="418"/>
      <c r="AU43" s="99"/>
      <c r="AV43" s="419"/>
      <c r="AW43" s="363"/>
      <c r="AX43" s="99">
        <f t="shared" si="23"/>
      </c>
      <c r="AY43" s="422"/>
      <c r="AZ43" s="423"/>
      <c r="BA43" s="44">
        <f t="shared" si="12"/>
      </c>
      <c r="BB43" s="33"/>
      <c r="BC43" s="25" t="e">
        <f>RANK(BD43,(E$39:E$63,BD$39:BD$63),1)</f>
        <v>#VALUE!</v>
      </c>
      <c r="BD43" s="25">
        <f t="shared" si="24"/>
      </c>
      <c r="BE43" s="25">
        <v>30</v>
      </c>
      <c r="BF43" s="91">
        <f t="shared" si="37"/>
      </c>
      <c r="BG43" s="25">
        <f t="shared" si="25"/>
      </c>
      <c r="BH43" s="91">
        <f t="shared" si="26"/>
      </c>
      <c r="BI43" s="172">
        <f t="shared" si="38"/>
      </c>
      <c r="BJ43" s="92">
        <f>AX43</f>
      </c>
      <c r="BK43" s="92">
        <f t="shared" si="13"/>
        <v>0</v>
      </c>
      <c r="BL43" s="92">
        <f t="shared" si="39"/>
        <v>0</v>
      </c>
      <c r="BM43" s="92">
        <f aca="true" t="shared" si="41" ref="BM43:BM63">IF(BL43=LEN(AS43),ASC(RIGHT(AS43,BK43)),ASC(LEFT(RIGHT(AS43,BK43),LEN(RIGHT(AS43,BK43))-BL43)))</f>
      </c>
      <c r="BN43" s="93">
        <f t="shared" si="28"/>
        <v>0</v>
      </c>
      <c r="BO43" s="93" t="str">
        <f t="shared" si="14"/>
        <v>ー</v>
      </c>
      <c r="BP43" s="93" t="str">
        <f t="shared" si="29"/>
        <v>ー</v>
      </c>
      <c r="BQ43" s="92" t="str">
        <f t="shared" si="40"/>
        <v>ー</v>
      </c>
      <c r="BR43" s="94" t="str">
        <f t="shared" si="15"/>
        <v>テクニック</v>
      </c>
      <c r="BS43" s="92">
        <f t="shared" si="30"/>
      </c>
      <c r="BT43" s="92" t="e">
        <f t="shared" si="31"/>
        <v>#VALUE!</v>
      </c>
      <c r="BU43" s="95">
        <f t="shared" si="32"/>
      </c>
      <c r="BV43" s="96"/>
      <c r="BW43" s="102" t="s">
        <v>150</v>
      </c>
      <c r="BX43" s="102" t="s">
        <v>151</v>
      </c>
      <c r="BY43" s="102" t="s">
        <v>152</v>
      </c>
      <c r="BZ43" s="102">
        <v>5</v>
      </c>
      <c r="CA43" s="102">
        <v>6</v>
      </c>
      <c r="CB43" s="102">
        <v>7</v>
      </c>
      <c r="CC43" s="102">
        <v>8</v>
      </c>
      <c r="CD43" s="102">
        <v>9</v>
      </c>
      <c r="CE43" s="102">
        <v>10</v>
      </c>
      <c r="CF43" s="102">
        <v>11</v>
      </c>
      <c r="CG43" s="102">
        <v>12</v>
      </c>
      <c r="CH43" s="102" t="s">
        <v>153</v>
      </c>
      <c r="CI43" s="102">
        <v>15</v>
      </c>
      <c r="CJ43" s="102">
        <v>16</v>
      </c>
      <c r="CK43" s="102" t="s">
        <v>201</v>
      </c>
      <c r="CL43" s="102" t="s">
        <v>142</v>
      </c>
      <c r="CM43" s="102" t="s">
        <v>143</v>
      </c>
    </row>
    <row r="44" spans="2:91" ht="13.5">
      <c r="B44">
        <v>34</v>
      </c>
      <c r="C44" s="200">
        <f t="shared" si="3"/>
      </c>
      <c r="D44" s="25">
        <f>RANK(E44,(E$39:E$63,BD$39:BD$63),1)</f>
        <v>6</v>
      </c>
      <c r="E44" s="25">
        <f>IF(G44="","",F44)</f>
        <v>6</v>
      </c>
      <c r="F44" s="25">
        <v>6</v>
      </c>
      <c r="G44" s="198" t="str">
        <f t="shared" si="4"/>
        <v>洞窟 (生存/○)</v>
      </c>
      <c r="H44" s="25" t="str">
        <f t="shared" si="17"/>
        <v>洞窟 (生存/○)</v>
      </c>
      <c r="I44" s="91" t="str">
        <f t="shared" si="18"/>
        <v>洞窟</v>
      </c>
      <c r="J44" s="172" t="str">
        <f t="shared" si="19"/>
        <v>洞窟</v>
      </c>
      <c r="K44" s="92">
        <f t="shared" si="5"/>
        <v>11</v>
      </c>
      <c r="L44" s="92">
        <f>IF(ISERROR(SEARCH(" ",ASC(AD44)))=TRUE,LEN(AD44),LEN(AD44)-SEARCH(" ",ASC(AD44)))</f>
        <v>4</v>
      </c>
      <c r="M44" s="92">
        <f t="shared" si="33"/>
        <v>2</v>
      </c>
      <c r="N44" s="92" t="str">
        <f>IF(M44=LEN(AD44),ASC(RIGHT(AD44,L44)),ASC(LEFT(RIGHT(AD44,L44),LEN(RIGHT(AD44,L44))-M44)))</f>
        <v>山岳</v>
      </c>
      <c r="O44" s="93" t="str">
        <f>IF(LEN(AD44)=M44,0,RIGHT(AD44,M44))</f>
        <v>-２</v>
      </c>
      <c r="P44" s="93">
        <f t="shared" si="21"/>
        <v>10</v>
      </c>
      <c r="Q44" s="93">
        <f t="shared" si="22"/>
        <v>10</v>
      </c>
      <c r="R44" s="92">
        <f>IF(OR(P44="E",P44="ー"),IF(Q44="E","E",Q44),P44)</f>
        <v>10</v>
      </c>
      <c r="S44" s="94">
        <f>IF(LEFT(AD44,2)="体力",$AA$7,IF(LEFT(AD44,2)="敏捷",$AA$9,IF(LEFT(AD44,2)="知力",$AA$11,IF(LEFT(AD44,2)="生命",$AA$13,IF(LEFT(AD44,2)="意志",$AA$17,IF(LEFT(AD44,2)="知覚",$AA$19,"テクニック"))))))</f>
        <v>10</v>
      </c>
      <c r="T44" s="92">
        <f t="shared" si="9"/>
        <v>4</v>
      </c>
      <c r="U44" s="92">
        <f t="shared" si="10"/>
        <v>2</v>
      </c>
      <c r="V44" s="95">
        <f t="shared" si="35"/>
        <v>1</v>
      </c>
      <c r="W44" s="96"/>
      <c r="X44" s="101">
        <v>6</v>
      </c>
      <c r="Y44" s="414" t="s">
        <v>237</v>
      </c>
      <c r="Z44" s="415"/>
      <c r="AA44" s="415"/>
      <c r="AB44" s="415"/>
      <c r="AC44" s="416"/>
      <c r="AD44" s="417" t="s">
        <v>239</v>
      </c>
      <c r="AE44" s="447"/>
      <c r="AF44" s="99" t="s">
        <v>217</v>
      </c>
      <c r="AG44" s="419">
        <f>AG43-1</f>
        <v>1</v>
      </c>
      <c r="AH44" s="363"/>
      <c r="AI44" s="99">
        <f>IF(AG44="","",IF(S44="テクニック",R44+AG44,S44+AG44))</f>
        <v>11</v>
      </c>
      <c r="AJ44" s="420"/>
      <c r="AK44" s="421"/>
      <c r="AL44" s="40">
        <f t="shared" si="11"/>
        <v>2</v>
      </c>
      <c r="AM44" s="101">
        <v>30</v>
      </c>
      <c r="AN44" s="414"/>
      <c r="AO44" s="360"/>
      <c r="AP44" s="360"/>
      <c r="AQ44" s="360"/>
      <c r="AR44" s="424"/>
      <c r="AS44" s="417"/>
      <c r="AT44" s="418"/>
      <c r="AU44" s="99"/>
      <c r="AV44" s="419"/>
      <c r="AW44" s="425"/>
      <c r="AX44" s="99">
        <f>IF(AV44="","",IF(BR44="テクニック",BQ44+AV44,BR44+AV44))</f>
      </c>
      <c r="AY44" s="422"/>
      <c r="AZ44" s="423"/>
      <c r="BA44" s="44">
        <f t="shared" si="12"/>
      </c>
      <c r="BB44" s="33"/>
      <c r="BC44" s="25" t="e">
        <f>RANK(BD44,(E$39:E$63,BD$39:BD$63),1)</f>
        <v>#VALUE!</v>
      </c>
      <c r="BD44" s="25">
        <f t="shared" si="24"/>
      </c>
      <c r="BE44" s="25">
        <v>31</v>
      </c>
      <c r="BF44" s="91">
        <f t="shared" si="37"/>
      </c>
      <c r="BG44" s="25">
        <f t="shared" si="25"/>
      </c>
      <c r="BH44" s="91">
        <f t="shared" si="26"/>
      </c>
      <c r="BI44" s="172">
        <f t="shared" si="38"/>
      </c>
      <c r="BJ44" s="92">
        <f t="shared" si="27"/>
      </c>
      <c r="BK44" s="92">
        <f t="shared" si="13"/>
        <v>0</v>
      </c>
      <c r="BL44" s="92">
        <f t="shared" si="39"/>
        <v>0</v>
      </c>
      <c r="BM44" s="92">
        <f t="shared" si="41"/>
      </c>
      <c r="BN44" s="93">
        <f t="shared" si="28"/>
        <v>0</v>
      </c>
      <c r="BO44" s="93" t="str">
        <f t="shared" si="14"/>
        <v>ー</v>
      </c>
      <c r="BP44" s="93" t="str">
        <f t="shared" si="29"/>
        <v>ー</v>
      </c>
      <c r="BQ44" s="92" t="str">
        <f t="shared" si="40"/>
        <v>ー</v>
      </c>
      <c r="BR44" s="94" t="str">
        <f t="shared" si="15"/>
        <v>テクニック</v>
      </c>
      <c r="BS44" s="92">
        <f t="shared" si="30"/>
      </c>
      <c r="BT44" s="92" t="e">
        <f t="shared" si="31"/>
        <v>#VALUE!</v>
      </c>
      <c r="BU44" s="95">
        <f t="shared" si="32"/>
      </c>
      <c r="BV44" s="96"/>
      <c r="BW44" s="103" t="s">
        <v>154</v>
      </c>
      <c r="BX44" s="103" t="s">
        <v>155</v>
      </c>
      <c r="BY44" s="103" t="s">
        <v>156</v>
      </c>
      <c r="BZ44" s="103" t="s">
        <v>157</v>
      </c>
      <c r="CA44" s="103" t="s">
        <v>158</v>
      </c>
      <c r="CB44" s="103" t="s">
        <v>159</v>
      </c>
      <c r="CC44" s="103" t="s">
        <v>160</v>
      </c>
      <c r="CD44" s="103" t="s">
        <v>161</v>
      </c>
      <c r="CE44" s="103" t="s">
        <v>162</v>
      </c>
      <c r="CF44" s="103" t="s">
        <v>202</v>
      </c>
      <c r="CG44" s="103" t="s">
        <v>163</v>
      </c>
      <c r="CH44" s="103" t="s">
        <v>164</v>
      </c>
      <c r="CI44" s="103" t="s">
        <v>165</v>
      </c>
      <c r="CJ44" s="103" t="s">
        <v>166</v>
      </c>
      <c r="CK44" s="103" t="s">
        <v>167</v>
      </c>
      <c r="CL44" s="103"/>
      <c r="CM44" s="103"/>
    </row>
    <row r="45" spans="2:91" ht="13.5">
      <c r="B45">
        <v>35</v>
      </c>
      <c r="C45" s="200">
        <f t="shared" si="3"/>
      </c>
      <c r="D45" s="25">
        <f>RANK(E45,(E$39:E$63,BD$39:BD$63),1)</f>
        <v>7</v>
      </c>
      <c r="E45" s="25">
        <f t="shared" si="16"/>
        <v>7</v>
      </c>
      <c r="F45" s="25">
        <v>7</v>
      </c>
      <c r="G45" s="198" t="str">
        <f t="shared" si="4"/>
        <v>生存/平原</v>
      </c>
      <c r="H45" s="25" t="str">
        <f t="shared" si="17"/>
        <v>生存/平原</v>
      </c>
      <c r="I45" s="91" t="str">
        <f t="shared" si="18"/>
        <v>生存/平原</v>
      </c>
      <c r="J45" s="172" t="str">
        <f t="shared" si="19"/>
        <v>生存/</v>
      </c>
      <c r="K45" s="92">
        <f t="shared" si="5"/>
        <v>12</v>
      </c>
      <c r="L45" s="92">
        <f t="shared" si="6"/>
        <v>2</v>
      </c>
      <c r="M45" s="92">
        <f t="shared" si="33"/>
        <v>2</v>
      </c>
      <c r="N45" s="92" t="str">
        <f t="shared" si="20"/>
        <v>知覚</v>
      </c>
      <c r="O45" s="93">
        <f t="shared" si="7"/>
        <v>0</v>
      </c>
      <c r="P45" s="93" t="str">
        <f t="shared" si="21"/>
        <v>E</v>
      </c>
      <c r="Q45" s="93" t="str">
        <f t="shared" si="22"/>
        <v>E</v>
      </c>
      <c r="R45" s="92" t="str">
        <f t="shared" si="34"/>
        <v>E</v>
      </c>
      <c r="S45" s="94">
        <f t="shared" si="8"/>
        <v>10</v>
      </c>
      <c r="T45" s="92">
        <f t="shared" si="9"/>
        <v>8</v>
      </c>
      <c r="U45" s="92">
        <f t="shared" si="10"/>
        <v>0</v>
      </c>
      <c r="V45" s="95">
        <f t="shared" si="35"/>
        <v>2</v>
      </c>
      <c r="W45" s="96"/>
      <c r="X45" s="101">
        <v>7</v>
      </c>
      <c r="Y45" s="414" t="s">
        <v>238</v>
      </c>
      <c r="Z45" s="415"/>
      <c r="AA45" s="415"/>
      <c r="AB45" s="415"/>
      <c r="AC45" s="416"/>
      <c r="AD45" s="417" t="s">
        <v>223</v>
      </c>
      <c r="AE45" s="447"/>
      <c r="AF45" s="99" t="s">
        <v>217</v>
      </c>
      <c r="AG45" s="419">
        <v>2</v>
      </c>
      <c r="AH45" s="363"/>
      <c r="AI45" s="99">
        <f>IF(AG45="","",IF(S45="テクニック",R45+AG45,S45+AG45))</f>
        <v>12</v>
      </c>
      <c r="AJ45" s="420"/>
      <c r="AK45" s="421"/>
      <c r="AL45" s="40">
        <f t="shared" si="11"/>
        <v>8</v>
      </c>
      <c r="AM45" s="101">
        <v>31</v>
      </c>
      <c r="AN45" s="414"/>
      <c r="AO45" s="360"/>
      <c r="AP45" s="360"/>
      <c r="AQ45" s="360"/>
      <c r="AR45" s="424"/>
      <c r="AS45" s="417"/>
      <c r="AT45" s="418"/>
      <c r="AU45" s="99"/>
      <c r="AV45" s="419"/>
      <c r="AW45" s="425"/>
      <c r="AX45" s="99">
        <f t="shared" si="23"/>
      </c>
      <c r="AY45" s="422"/>
      <c r="AZ45" s="423"/>
      <c r="BA45" s="44">
        <f t="shared" si="12"/>
      </c>
      <c r="BB45" s="33"/>
      <c r="BC45" s="25" t="e">
        <f>RANK(BD45,(E$39:E$63,BD$39:BD$63),1)</f>
        <v>#VALUE!</v>
      </c>
      <c r="BD45" s="25">
        <f t="shared" si="24"/>
      </c>
      <c r="BE45" s="25">
        <v>32</v>
      </c>
      <c r="BF45" s="91">
        <f t="shared" si="37"/>
      </c>
      <c r="BG45" s="25">
        <f t="shared" si="25"/>
      </c>
      <c r="BH45" s="91">
        <f t="shared" si="26"/>
      </c>
      <c r="BI45" s="172">
        <f t="shared" si="38"/>
      </c>
      <c r="BJ45" s="92">
        <f t="shared" si="27"/>
      </c>
      <c r="BK45" s="92">
        <f t="shared" si="13"/>
        <v>0</v>
      </c>
      <c r="BL45" s="92">
        <f t="shared" si="39"/>
        <v>0</v>
      </c>
      <c r="BM45" s="92">
        <f t="shared" si="41"/>
      </c>
      <c r="BN45" s="93">
        <f t="shared" si="28"/>
        <v>0</v>
      </c>
      <c r="BO45" s="93" t="str">
        <f t="shared" si="14"/>
        <v>ー</v>
      </c>
      <c r="BP45" s="93" t="str">
        <f t="shared" si="29"/>
        <v>ー</v>
      </c>
      <c r="BQ45" s="92" t="str">
        <f t="shared" si="40"/>
        <v>ー</v>
      </c>
      <c r="BR45" s="94" t="str">
        <f t="shared" si="15"/>
        <v>テクニック</v>
      </c>
      <c r="BS45" s="92">
        <f t="shared" si="30"/>
      </c>
      <c r="BT45" s="92" t="e">
        <f t="shared" si="31"/>
        <v>#VALUE!</v>
      </c>
      <c r="BU45" s="95">
        <f t="shared" si="32"/>
      </c>
      <c r="BV45" s="96"/>
      <c r="BW45" s="89" t="s">
        <v>203</v>
      </c>
      <c r="BX45" s="173"/>
      <c r="BY45" s="206"/>
      <c r="BZ45" s="206"/>
      <c r="CA45" s="206"/>
      <c r="CB45" s="206"/>
      <c r="CC45" s="206"/>
      <c r="CD45" s="206"/>
      <c r="CE45" s="206"/>
      <c r="CF45" s="206"/>
      <c r="CG45" s="206"/>
      <c r="CH45" s="206"/>
      <c r="CI45" s="206"/>
      <c r="CJ45" s="206"/>
      <c r="CK45" s="207"/>
      <c r="CL45" s="89"/>
      <c r="CM45" s="89"/>
    </row>
    <row r="46" spans="2:91" ht="13.5">
      <c r="B46">
        <v>36</v>
      </c>
      <c r="C46" s="200">
        <f t="shared" si="3"/>
      </c>
      <c r="D46" s="25">
        <f>RANK(E46,(E$39:E$63,BD$39:BD$63),1)</f>
        <v>8</v>
      </c>
      <c r="E46" s="25">
        <f t="shared" si="16"/>
        <v>8</v>
      </c>
      <c r="F46" s="25">
        <v>8</v>
      </c>
      <c r="G46" s="198" t="str">
        <f t="shared" si="4"/>
        <v>生存/森林</v>
      </c>
      <c r="H46" s="25" t="str">
        <f t="shared" si="17"/>
        <v>生存/森林</v>
      </c>
      <c r="I46" s="91" t="str">
        <f t="shared" si="18"/>
        <v>生存/森林</v>
      </c>
      <c r="J46" s="172" t="str">
        <f t="shared" si="19"/>
        <v>生存/</v>
      </c>
      <c r="K46" s="92">
        <f t="shared" si="5"/>
        <v>11</v>
      </c>
      <c r="L46" s="92">
        <f t="shared" si="6"/>
        <v>7</v>
      </c>
      <c r="M46" s="92">
        <f t="shared" si="33"/>
        <v>2</v>
      </c>
      <c r="N46" s="92" t="str">
        <f t="shared" si="20"/>
        <v>生存/森林</v>
      </c>
      <c r="O46" s="93" t="str">
        <f t="shared" si="7"/>
        <v>-２</v>
      </c>
      <c r="P46" s="93">
        <f t="shared" si="21"/>
        <v>9</v>
      </c>
      <c r="Q46" s="93">
        <f t="shared" si="22"/>
        <v>10</v>
      </c>
      <c r="R46" s="92">
        <f t="shared" si="34"/>
        <v>9</v>
      </c>
      <c r="S46" s="94">
        <f t="shared" si="8"/>
        <v>10</v>
      </c>
      <c r="T46" s="92">
        <f t="shared" si="9"/>
        <v>4</v>
      </c>
      <c r="U46" s="92">
        <f t="shared" si="10"/>
        <v>1</v>
      </c>
      <c r="V46" s="95">
        <f>IF(AF46="並",AG46,IF(AND(AF46="難",AG46=0),0,IF(AF46="難",AG46+1,"")))</f>
        <v>1</v>
      </c>
      <c r="W46" s="96"/>
      <c r="X46" s="101">
        <v>8</v>
      </c>
      <c r="Y46" s="414" t="s">
        <v>240</v>
      </c>
      <c r="Z46" s="415"/>
      <c r="AA46" s="415"/>
      <c r="AB46" s="415"/>
      <c r="AC46" s="416"/>
      <c r="AD46" s="417" t="s">
        <v>241</v>
      </c>
      <c r="AE46" s="447"/>
      <c r="AF46" s="99" t="s">
        <v>217</v>
      </c>
      <c r="AG46" s="419">
        <f>AG45-1</f>
        <v>1</v>
      </c>
      <c r="AH46" s="363"/>
      <c r="AI46" s="99">
        <f t="shared" si="36"/>
        <v>11</v>
      </c>
      <c r="AJ46" s="420"/>
      <c r="AK46" s="421"/>
      <c r="AL46" s="40">
        <f t="shared" si="11"/>
        <v>3</v>
      </c>
      <c r="AM46" s="101">
        <v>32</v>
      </c>
      <c r="AN46" s="414"/>
      <c r="AO46" s="360"/>
      <c r="AP46" s="360"/>
      <c r="AQ46" s="360"/>
      <c r="AR46" s="424"/>
      <c r="AS46" s="417"/>
      <c r="AT46" s="418"/>
      <c r="AU46" s="99"/>
      <c r="AV46" s="419"/>
      <c r="AW46" s="425"/>
      <c r="AX46" s="99">
        <f t="shared" si="23"/>
      </c>
      <c r="AY46" s="422"/>
      <c r="AZ46" s="423"/>
      <c r="BA46" s="44">
        <f t="shared" si="12"/>
      </c>
      <c r="BB46" s="33"/>
      <c r="BC46" s="25" t="e">
        <f>RANK(BD46,(E$39:E$63,BD$39:BD$63),1)</f>
        <v>#VALUE!</v>
      </c>
      <c r="BD46" s="25">
        <f t="shared" si="24"/>
      </c>
      <c r="BE46" s="25">
        <v>33</v>
      </c>
      <c r="BF46" s="91">
        <f t="shared" si="37"/>
      </c>
      <c r="BG46" s="25">
        <f t="shared" si="25"/>
      </c>
      <c r="BH46" s="91">
        <f t="shared" si="26"/>
      </c>
      <c r="BI46" s="172">
        <f t="shared" si="38"/>
      </c>
      <c r="BJ46" s="92">
        <f t="shared" si="27"/>
      </c>
      <c r="BK46" s="92">
        <f t="shared" si="13"/>
        <v>0</v>
      </c>
      <c r="BL46" s="92">
        <f t="shared" si="39"/>
        <v>0</v>
      </c>
      <c r="BM46" s="92">
        <f t="shared" si="41"/>
      </c>
      <c r="BN46" s="93">
        <f t="shared" si="28"/>
        <v>0</v>
      </c>
      <c r="BO46" s="93" t="str">
        <f t="shared" si="14"/>
        <v>ー</v>
      </c>
      <c r="BP46" s="93" t="str">
        <f t="shared" si="29"/>
        <v>ー</v>
      </c>
      <c r="BQ46" s="92" t="str">
        <f t="shared" si="40"/>
        <v>ー</v>
      </c>
      <c r="BR46" s="94" t="str">
        <f t="shared" si="15"/>
        <v>テクニック</v>
      </c>
      <c r="BS46" s="92">
        <f t="shared" si="30"/>
      </c>
      <c r="BT46" s="92" t="e">
        <f t="shared" si="31"/>
        <v>#VALUE!</v>
      </c>
      <c r="BU46" s="95">
        <f t="shared" si="32"/>
      </c>
      <c r="BV46" s="96"/>
      <c r="BW46" s="12"/>
      <c r="BX46" s="12"/>
      <c r="BY46" s="12"/>
      <c r="BZ46" s="12"/>
      <c r="CA46" s="12"/>
      <c r="CB46" s="12"/>
      <c r="CC46" s="12"/>
      <c r="CD46" s="12"/>
      <c r="CE46" s="12"/>
      <c r="CF46" s="12"/>
      <c r="CG46" s="12"/>
      <c r="CH46" s="12"/>
      <c r="CI46" s="12"/>
      <c r="CJ46" s="12"/>
      <c r="CK46" s="12"/>
      <c r="CL46" s="12"/>
      <c r="CM46" s="12"/>
    </row>
    <row r="47" spans="2:91" ht="13.5">
      <c r="B47">
        <v>37</v>
      </c>
      <c r="C47" s="200">
        <f t="shared" si="3"/>
      </c>
      <c r="D47" s="25" t="e">
        <f>RANK(E47,(E$39:E$63,BD$39:BD$63),1)</f>
        <v>#VALUE!</v>
      </c>
      <c r="E47" s="25">
        <f t="shared" si="16"/>
      </c>
      <c r="F47" s="25">
        <v>9</v>
      </c>
      <c r="G47" s="198">
        <f t="shared" si="4"/>
      </c>
      <c r="H47" s="25">
        <f t="shared" si="17"/>
      </c>
      <c r="I47" s="91">
        <f t="shared" si="18"/>
      </c>
      <c r="J47" s="172">
        <f t="shared" si="19"/>
      </c>
      <c r="K47" s="92">
        <f t="shared" si="5"/>
      </c>
      <c r="L47" s="92">
        <f t="shared" si="6"/>
        <v>0</v>
      </c>
      <c r="M47" s="92">
        <f t="shared" si="33"/>
        <v>0</v>
      </c>
      <c r="N47" s="92">
        <f t="shared" si="20"/>
      </c>
      <c r="O47" s="93">
        <f t="shared" si="7"/>
        <v>0</v>
      </c>
      <c r="P47" s="93" t="str">
        <f t="shared" si="21"/>
        <v>ー</v>
      </c>
      <c r="Q47" s="93" t="str">
        <f t="shared" si="22"/>
        <v>ー</v>
      </c>
      <c r="R47" s="92" t="str">
        <f t="shared" si="34"/>
        <v>ー</v>
      </c>
      <c r="S47" s="94" t="str">
        <f t="shared" si="8"/>
        <v>テクニック</v>
      </c>
      <c r="T47" s="92">
        <f t="shared" si="9"/>
      </c>
      <c r="U47" s="92" t="e">
        <f t="shared" si="10"/>
        <v>#VALUE!</v>
      </c>
      <c r="V47" s="95">
        <f t="shared" si="35"/>
      </c>
      <c r="W47" s="96"/>
      <c r="X47" s="101">
        <v>9</v>
      </c>
      <c r="Y47" s="414"/>
      <c r="Z47" s="415"/>
      <c r="AA47" s="415"/>
      <c r="AB47" s="415"/>
      <c r="AC47" s="416"/>
      <c r="AD47" s="417"/>
      <c r="AE47" s="447"/>
      <c r="AF47" s="99"/>
      <c r="AG47" s="419"/>
      <c r="AH47" s="363"/>
      <c r="AI47" s="99">
        <f t="shared" si="36"/>
      </c>
      <c r="AJ47" s="420"/>
      <c r="AK47" s="421"/>
      <c r="AL47" s="40">
        <f t="shared" si="11"/>
      </c>
      <c r="AM47" s="101">
        <v>33</v>
      </c>
      <c r="AN47" s="414"/>
      <c r="AO47" s="360"/>
      <c r="AP47" s="360"/>
      <c r="AQ47" s="360"/>
      <c r="AR47" s="424"/>
      <c r="AS47" s="417"/>
      <c r="AT47" s="418"/>
      <c r="AU47" s="99"/>
      <c r="AV47" s="419"/>
      <c r="AW47" s="425"/>
      <c r="AX47" s="99">
        <f t="shared" si="23"/>
      </c>
      <c r="AY47" s="422"/>
      <c r="AZ47" s="423"/>
      <c r="BA47" s="44">
        <f t="shared" si="12"/>
      </c>
      <c r="BB47" s="33"/>
      <c r="BC47" s="25" t="e">
        <f>RANK(BD47,(E$39:E$63,BD$39:BD$63),1)</f>
        <v>#VALUE!</v>
      </c>
      <c r="BD47" s="25">
        <f t="shared" si="24"/>
      </c>
      <c r="BE47" s="25">
        <v>34</v>
      </c>
      <c r="BF47" s="91">
        <f t="shared" si="37"/>
      </c>
      <c r="BG47" s="25">
        <f t="shared" si="25"/>
      </c>
      <c r="BH47" s="91">
        <f t="shared" si="26"/>
      </c>
      <c r="BI47" s="172">
        <f t="shared" si="38"/>
      </c>
      <c r="BJ47" s="92">
        <f t="shared" si="27"/>
      </c>
      <c r="BK47" s="92">
        <f t="shared" si="13"/>
        <v>0</v>
      </c>
      <c r="BL47" s="92">
        <f t="shared" si="39"/>
        <v>0</v>
      </c>
      <c r="BM47" s="92">
        <f t="shared" si="41"/>
      </c>
      <c r="BN47" s="93">
        <f t="shared" si="28"/>
        <v>0</v>
      </c>
      <c r="BO47" s="93" t="str">
        <f t="shared" si="14"/>
        <v>ー</v>
      </c>
      <c r="BP47" s="93" t="str">
        <f t="shared" si="29"/>
        <v>ー</v>
      </c>
      <c r="BQ47" s="92" t="str">
        <f t="shared" si="40"/>
        <v>ー</v>
      </c>
      <c r="BR47" s="94" t="str">
        <f t="shared" si="15"/>
        <v>テクニック</v>
      </c>
      <c r="BS47" s="92">
        <f t="shared" si="30"/>
      </c>
      <c r="BT47" s="92" t="e">
        <f t="shared" si="31"/>
        <v>#VALUE!</v>
      </c>
      <c r="BU47" s="95">
        <f t="shared" si="32"/>
      </c>
      <c r="BV47" s="96"/>
      <c r="BW47" s="174"/>
      <c r="BX47" s="174"/>
      <c r="BY47" s="174"/>
      <c r="BZ47" s="174"/>
      <c r="CA47" s="174"/>
      <c r="CB47" s="174"/>
      <c r="CC47" s="174"/>
      <c r="CD47" s="174"/>
      <c r="CE47" s="174"/>
      <c r="CF47" s="174"/>
      <c r="CG47" s="174"/>
      <c r="CH47" s="174"/>
      <c r="CI47" s="174"/>
      <c r="CJ47" s="174"/>
      <c r="CK47" s="174"/>
      <c r="CL47" s="174"/>
      <c r="CM47" s="174"/>
    </row>
    <row r="48" spans="2:91" ht="13.5">
      <c r="B48">
        <v>38</v>
      </c>
      <c r="C48" s="200">
        <f t="shared" si="3"/>
      </c>
      <c r="D48" s="25" t="e">
        <f>RANK(E48,(E$39:E$63,BD$39:BD$63),1)</f>
        <v>#VALUE!</v>
      </c>
      <c r="E48" s="25">
        <f t="shared" si="16"/>
      </c>
      <c r="F48" s="25">
        <v>10</v>
      </c>
      <c r="G48" s="198">
        <f t="shared" si="4"/>
      </c>
      <c r="H48" s="25">
        <f t="shared" si="17"/>
      </c>
      <c r="I48" s="91">
        <f t="shared" si="18"/>
      </c>
      <c r="J48" s="172">
        <f t="shared" si="19"/>
      </c>
      <c r="K48" s="92">
        <f t="shared" si="5"/>
      </c>
      <c r="L48" s="92">
        <f t="shared" si="6"/>
        <v>0</v>
      </c>
      <c r="M48" s="92">
        <f t="shared" si="33"/>
        <v>0</v>
      </c>
      <c r="N48" s="92">
        <f t="shared" si="20"/>
      </c>
      <c r="O48" s="93">
        <f t="shared" si="7"/>
        <v>0</v>
      </c>
      <c r="P48" s="93" t="str">
        <f t="shared" si="21"/>
        <v>ー</v>
      </c>
      <c r="Q48" s="93" t="str">
        <f t="shared" si="22"/>
        <v>ー</v>
      </c>
      <c r="R48" s="92" t="str">
        <f t="shared" si="34"/>
        <v>ー</v>
      </c>
      <c r="S48" s="94" t="str">
        <f t="shared" si="8"/>
        <v>テクニック</v>
      </c>
      <c r="T48" s="92">
        <f t="shared" si="9"/>
      </c>
      <c r="U48" s="92" t="e">
        <f t="shared" si="10"/>
        <v>#VALUE!</v>
      </c>
      <c r="V48" s="95">
        <f t="shared" si="35"/>
      </c>
      <c r="W48" s="96"/>
      <c r="X48" s="101">
        <v>10</v>
      </c>
      <c r="Y48" s="414"/>
      <c r="Z48" s="415"/>
      <c r="AA48" s="415"/>
      <c r="AB48" s="415"/>
      <c r="AC48" s="416"/>
      <c r="AD48" s="417"/>
      <c r="AE48" s="447"/>
      <c r="AF48" s="99"/>
      <c r="AG48" s="419"/>
      <c r="AH48" s="363"/>
      <c r="AI48" s="99">
        <f t="shared" si="36"/>
      </c>
      <c r="AJ48" s="420"/>
      <c r="AK48" s="421"/>
      <c r="AL48" s="40">
        <f t="shared" si="11"/>
      </c>
      <c r="AM48" s="101">
        <v>34</v>
      </c>
      <c r="AN48" s="414"/>
      <c r="AO48" s="360"/>
      <c r="AP48" s="360"/>
      <c r="AQ48" s="360"/>
      <c r="AR48" s="424"/>
      <c r="AS48" s="417"/>
      <c r="AT48" s="418"/>
      <c r="AU48" s="99"/>
      <c r="AV48" s="419"/>
      <c r="AW48" s="425"/>
      <c r="AX48" s="99">
        <f t="shared" si="23"/>
      </c>
      <c r="AY48" s="422"/>
      <c r="AZ48" s="423"/>
      <c r="BA48" s="44">
        <f t="shared" si="12"/>
      </c>
      <c r="BB48" s="33"/>
      <c r="BC48" s="25" t="e">
        <f>RANK(BD48,(E$39:E$63,BD$39:BD$63),1)</f>
        <v>#VALUE!</v>
      </c>
      <c r="BD48" s="25">
        <f t="shared" si="24"/>
      </c>
      <c r="BE48" s="25">
        <v>35</v>
      </c>
      <c r="BF48" s="91">
        <f t="shared" si="37"/>
      </c>
      <c r="BG48" s="25">
        <f t="shared" si="25"/>
      </c>
      <c r="BH48" s="91">
        <f t="shared" si="26"/>
      </c>
      <c r="BI48" s="172">
        <f t="shared" si="38"/>
      </c>
      <c r="BJ48" s="92">
        <f t="shared" si="27"/>
      </c>
      <c r="BK48" s="92">
        <f t="shared" si="13"/>
        <v>0</v>
      </c>
      <c r="BL48" s="92">
        <f t="shared" si="39"/>
        <v>0</v>
      </c>
      <c r="BM48" s="92">
        <f t="shared" si="41"/>
      </c>
      <c r="BN48" s="93">
        <f t="shared" si="28"/>
        <v>0</v>
      </c>
      <c r="BO48" s="93" t="str">
        <f t="shared" si="14"/>
        <v>ー</v>
      </c>
      <c r="BP48" s="93" t="str">
        <f t="shared" si="29"/>
        <v>ー</v>
      </c>
      <c r="BQ48" s="92" t="str">
        <f t="shared" si="40"/>
        <v>ー</v>
      </c>
      <c r="BR48" s="94" t="str">
        <f t="shared" si="15"/>
        <v>テクニック</v>
      </c>
      <c r="BS48" s="92">
        <f t="shared" si="30"/>
      </c>
      <c r="BT48" s="92" t="e">
        <f t="shared" si="31"/>
        <v>#VALUE!</v>
      </c>
      <c r="BU48" s="95">
        <f t="shared" si="32"/>
      </c>
      <c r="BV48" s="96"/>
      <c r="BW48" s="175" t="s">
        <v>128</v>
      </c>
      <c r="BX48" s="175">
        <f>SUM($BX45,BX46:BX47)</f>
        <v>0</v>
      </c>
      <c r="BY48" s="175">
        <f>SUM($BY45,BY46:BY47)</f>
        <v>0</v>
      </c>
      <c r="BZ48" s="175">
        <f aca="true" t="shared" si="42" ref="BZ48:CK48">SUM($BY45,BZ46:BZ47)</f>
        <v>0</v>
      </c>
      <c r="CA48" s="175">
        <f t="shared" si="42"/>
        <v>0</v>
      </c>
      <c r="CB48" s="175">
        <f t="shared" si="42"/>
        <v>0</v>
      </c>
      <c r="CC48" s="175">
        <f t="shared" si="42"/>
        <v>0</v>
      </c>
      <c r="CD48" s="175">
        <f t="shared" si="42"/>
        <v>0</v>
      </c>
      <c r="CE48" s="175">
        <f t="shared" si="42"/>
        <v>0</v>
      </c>
      <c r="CF48" s="175">
        <f t="shared" si="42"/>
        <v>0</v>
      </c>
      <c r="CG48" s="175">
        <f t="shared" si="42"/>
        <v>0</v>
      </c>
      <c r="CH48" s="175">
        <f t="shared" si="42"/>
        <v>0</v>
      </c>
      <c r="CI48" s="175">
        <f t="shared" si="42"/>
        <v>0</v>
      </c>
      <c r="CJ48" s="175">
        <f t="shared" si="42"/>
        <v>0</v>
      </c>
      <c r="CK48" s="175">
        <f t="shared" si="42"/>
        <v>0</v>
      </c>
      <c r="CL48" s="175" t="s">
        <v>116</v>
      </c>
      <c r="CM48" s="175" t="s">
        <v>116</v>
      </c>
    </row>
    <row r="49" spans="2:91" ht="13.5">
      <c r="B49">
        <v>39</v>
      </c>
      <c r="C49" s="200">
        <f t="shared" si="3"/>
      </c>
      <c r="D49" s="25" t="e">
        <f>RANK(E49,(E$39:E$63,BD$39:BD$63),1)</f>
        <v>#VALUE!</v>
      </c>
      <c r="E49" s="25">
        <f t="shared" si="16"/>
      </c>
      <c r="F49" s="25">
        <v>11</v>
      </c>
      <c r="G49" s="198">
        <f t="shared" si="4"/>
      </c>
      <c r="H49" s="25">
        <f t="shared" si="17"/>
      </c>
      <c r="I49" s="91">
        <f t="shared" si="18"/>
      </c>
      <c r="J49" s="172">
        <f t="shared" si="19"/>
      </c>
      <c r="K49" s="92">
        <f t="shared" si="5"/>
      </c>
      <c r="L49" s="92">
        <f t="shared" si="6"/>
        <v>0</v>
      </c>
      <c r="M49" s="92">
        <f t="shared" si="33"/>
        <v>0</v>
      </c>
      <c r="N49" s="92">
        <f t="shared" si="20"/>
      </c>
      <c r="O49" s="93">
        <f t="shared" si="7"/>
        <v>0</v>
      </c>
      <c r="P49" s="93" t="str">
        <f t="shared" si="21"/>
        <v>ー</v>
      </c>
      <c r="Q49" s="93" t="str">
        <f t="shared" si="22"/>
        <v>ー</v>
      </c>
      <c r="R49" s="92" t="str">
        <f t="shared" si="34"/>
        <v>ー</v>
      </c>
      <c r="S49" s="94" t="str">
        <f t="shared" si="8"/>
        <v>テクニック</v>
      </c>
      <c r="T49" s="92">
        <f t="shared" si="9"/>
      </c>
      <c r="U49" s="92" t="e">
        <f t="shared" si="10"/>
        <v>#VALUE!</v>
      </c>
      <c r="V49" s="95">
        <f t="shared" si="35"/>
      </c>
      <c r="W49" s="96"/>
      <c r="X49" s="101">
        <v>11</v>
      </c>
      <c r="Y49" s="414"/>
      <c r="Z49" s="415"/>
      <c r="AA49" s="415"/>
      <c r="AB49" s="415"/>
      <c r="AC49" s="416"/>
      <c r="AD49" s="417"/>
      <c r="AE49" s="447"/>
      <c r="AF49" s="99"/>
      <c r="AG49" s="419"/>
      <c r="AH49" s="363"/>
      <c r="AI49" s="99">
        <f t="shared" si="36"/>
      </c>
      <c r="AJ49" s="420"/>
      <c r="AK49" s="421"/>
      <c r="AL49" s="40">
        <f t="shared" si="11"/>
      </c>
      <c r="AM49" s="101">
        <v>35</v>
      </c>
      <c r="AN49" s="414"/>
      <c r="AO49" s="360"/>
      <c r="AP49" s="360"/>
      <c r="AQ49" s="360"/>
      <c r="AR49" s="424"/>
      <c r="AS49" s="417"/>
      <c r="AT49" s="418"/>
      <c r="AU49" s="99"/>
      <c r="AV49" s="419"/>
      <c r="AW49" s="425"/>
      <c r="AX49" s="99">
        <f t="shared" si="23"/>
      </c>
      <c r="AY49" s="422"/>
      <c r="AZ49" s="423"/>
      <c r="BA49" s="44">
        <f t="shared" si="12"/>
      </c>
      <c r="BB49" s="33"/>
      <c r="BC49" s="25" t="e">
        <f>RANK(BD49,(E$39:E$63,BD$39:BD$63),1)</f>
        <v>#VALUE!</v>
      </c>
      <c r="BD49" s="25">
        <f t="shared" si="24"/>
      </c>
      <c r="BE49" s="25">
        <v>36</v>
      </c>
      <c r="BF49" s="91">
        <f t="shared" si="37"/>
      </c>
      <c r="BG49" s="25">
        <f t="shared" si="25"/>
      </c>
      <c r="BH49" s="91">
        <f t="shared" si="26"/>
      </c>
      <c r="BI49" s="172">
        <f t="shared" si="38"/>
      </c>
      <c r="BJ49" s="92">
        <f t="shared" si="27"/>
      </c>
      <c r="BK49" s="92">
        <f t="shared" si="13"/>
        <v>0</v>
      </c>
      <c r="BL49" s="92">
        <f t="shared" si="39"/>
        <v>0</v>
      </c>
      <c r="BM49" s="92">
        <f t="shared" si="41"/>
      </c>
      <c r="BN49" s="93">
        <f t="shared" si="28"/>
        <v>0</v>
      </c>
      <c r="BO49" s="93" t="str">
        <f t="shared" si="14"/>
        <v>ー</v>
      </c>
      <c r="BP49" s="93" t="str">
        <f t="shared" si="29"/>
        <v>ー</v>
      </c>
      <c r="BQ49" s="92" t="str">
        <f t="shared" si="40"/>
        <v>ー</v>
      </c>
      <c r="BR49" s="94" t="str">
        <f t="shared" si="15"/>
        <v>テクニック</v>
      </c>
      <c r="BS49" s="92">
        <f t="shared" si="30"/>
      </c>
      <c r="BT49" s="92" t="e">
        <f t="shared" si="31"/>
        <v>#VALUE!</v>
      </c>
      <c r="BU49" s="95">
        <f t="shared" si="32"/>
      </c>
      <c r="BV49" s="96"/>
      <c r="BW49" s="104" t="s">
        <v>168</v>
      </c>
      <c r="BX49" s="105"/>
      <c r="BY49" s="105"/>
      <c r="BZ49" s="105" t="s">
        <v>169</v>
      </c>
      <c r="CA49" s="106" t="s">
        <v>170</v>
      </c>
      <c r="CB49" s="107" t="s">
        <v>171</v>
      </c>
      <c r="CC49" s="195" t="s">
        <v>172</v>
      </c>
      <c r="CD49" s="106" t="s">
        <v>173</v>
      </c>
      <c r="CE49" s="108" t="s">
        <v>174</v>
      </c>
      <c r="CF49" s="109" t="s">
        <v>175</v>
      </c>
      <c r="CG49" s="108" t="s">
        <v>176</v>
      </c>
      <c r="CH49" s="194" t="s">
        <v>177</v>
      </c>
      <c r="CI49" s="84"/>
      <c r="CJ49" s="110"/>
      <c r="CK49" s="111" t="s">
        <v>178</v>
      </c>
      <c r="CL49" s="106" t="s">
        <v>179</v>
      </c>
      <c r="CM49" s="106" t="s">
        <v>180</v>
      </c>
    </row>
    <row r="50" spans="2:91" ht="13.5">
      <c r="B50">
        <v>40</v>
      </c>
      <c r="C50" s="200">
        <f t="shared" si="3"/>
      </c>
      <c r="D50" s="25" t="e">
        <f>RANK(E50,(E$39:E$63,BD$39:BD$63),1)</f>
        <v>#VALUE!</v>
      </c>
      <c r="E50" s="25">
        <f t="shared" si="16"/>
      </c>
      <c r="F50" s="25">
        <v>12</v>
      </c>
      <c r="G50" s="198">
        <f t="shared" si="4"/>
      </c>
      <c r="H50" s="25">
        <f t="shared" si="17"/>
      </c>
      <c r="I50" s="91">
        <f t="shared" si="18"/>
      </c>
      <c r="J50" s="172">
        <f t="shared" si="19"/>
      </c>
      <c r="K50" s="92">
        <f t="shared" si="5"/>
      </c>
      <c r="L50" s="92">
        <f t="shared" si="6"/>
        <v>0</v>
      </c>
      <c r="M50" s="92">
        <f t="shared" si="33"/>
        <v>0</v>
      </c>
      <c r="N50" s="92">
        <f t="shared" si="20"/>
      </c>
      <c r="O50" s="93">
        <f t="shared" si="7"/>
        <v>0</v>
      </c>
      <c r="P50" s="93" t="str">
        <f t="shared" si="21"/>
        <v>ー</v>
      </c>
      <c r="Q50" s="93" t="str">
        <f t="shared" si="22"/>
        <v>ー</v>
      </c>
      <c r="R50" s="92" t="str">
        <f t="shared" si="34"/>
        <v>ー</v>
      </c>
      <c r="S50" s="94" t="str">
        <f t="shared" si="8"/>
        <v>テクニック</v>
      </c>
      <c r="T50" s="92">
        <f t="shared" si="9"/>
      </c>
      <c r="U50" s="92" t="e">
        <f t="shared" si="10"/>
        <v>#VALUE!</v>
      </c>
      <c r="V50" s="95">
        <f t="shared" si="35"/>
      </c>
      <c r="W50" s="96"/>
      <c r="X50" s="101">
        <v>12</v>
      </c>
      <c r="Y50" s="414"/>
      <c r="Z50" s="415"/>
      <c r="AA50" s="415"/>
      <c r="AB50" s="415"/>
      <c r="AC50" s="416"/>
      <c r="AD50" s="417"/>
      <c r="AE50" s="447"/>
      <c r="AF50" s="99"/>
      <c r="AG50" s="419"/>
      <c r="AH50" s="363"/>
      <c r="AI50" s="99">
        <f t="shared" si="36"/>
      </c>
      <c r="AJ50" s="420"/>
      <c r="AK50" s="421"/>
      <c r="AL50" s="40">
        <f t="shared" si="11"/>
      </c>
      <c r="AM50" s="101">
        <v>36</v>
      </c>
      <c r="AN50" s="414"/>
      <c r="AO50" s="360"/>
      <c r="AP50" s="360"/>
      <c r="AQ50" s="360"/>
      <c r="AR50" s="424"/>
      <c r="AS50" s="417"/>
      <c r="AT50" s="418"/>
      <c r="AU50" s="99"/>
      <c r="AV50" s="419"/>
      <c r="AW50" s="425"/>
      <c r="AX50" s="99">
        <f t="shared" si="23"/>
      </c>
      <c r="AY50" s="422"/>
      <c r="AZ50" s="423"/>
      <c r="BA50" s="44">
        <f t="shared" si="12"/>
      </c>
      <c r="BB50" s="33"/>
      <c r="BC50" s="25" t="e">
        <f>RANK(BD50,(E$39:E$63,BD$39:BD$63),1)</f>
        <v>#VALUE!</v>
      </c>
      <c r="BD50" s="25">
        <f t="shared" si="24"/>
      </c>
      <c r="BE50" s="25">
        <v>37</v>
      </c>
      <c r="BF50" s="91">
        <f t="shared" si="37"/>
      </c>
      <c r="BG50" s="25">
        <f t="shared" si="25"/>
      </c>
      <c r="BH50" s="91">
        <f t="shared" si="26"/>
      </c>
      <c r="BI50" s="172">
        <f t="shared" si="38"/>
      </c>
      <c r="BJ50" s="92">
        <f t="shared" si="27"/>
      </c>
      <c r="BK50" s="92">
        <f t="shared" si="13"/>
        <v>0</v>
      </c>
      <c r="BL50" s="92">
        <f t="shared" si="39"/>
        <v>0</v>
      </c>
      <c r="BM50" s="92">
        <f t="shared" si="41"/>
      </c>
      <c r="BN50" s="93">
        <f t="shared" si="28"/>
        <v>0</v>
      </c>
      <c r="BO50" s="93" t="str">
        <f t="shared" si="14"/>
        <v>ー</v>
      </c>
      <c r="BP50" s="93" t="str">
        <f t="shared" si="29"/>
        <v>ー</v>
      </c>
      <c r="BQ50" s="92" t="str">
        <f t="shared" si="40"/>
        <v>ー</v>
      </c>
      <c r="BR50" s="94" t="str">
        <f t="shared" si="15"/>
        <v>テクニック</v>
      </c>
      <c r="BS50" s="92">
        <f t="shared" si="30"/>
      </c>
      <c r="BT50" s="92" t="e">
        <f t="shared" si="31"/>
        <v>#VALUE!</v>
      </c>
      <c r="BU50" s="95">
        <f t="shared" si="32"/>
      </c>
      <c r="BV50" s="96"/>
      <c r="BW50" s="37"/>
      <c r="BX50" s="98"/>
      <c r="BY50" s="98"/>
      <c r="BZ50" s="98"/>
      <c r="CA50" s="112"/>
      <c r="CB50" s="112"/>
      <c r="CC50" s="113"/>
      <c r="CD50" s="112"/>
      <c r="CE50" s="100"/>
      <c r="CF50" s="114"/>
      <c r="CG50" s="112"/>
      <c r="CH50" s="115"/>
      <c r="CI50" s="116"/>
      <c r="CJ50" s="114"/>
      <c r="CK50" s="117"/>
      <c r="CL50" s="118"/>
      <c r="CM50" s="119"/>
    </row>
    <row r="51" spans="2:91" ht="13.5">
      <c r="B51">
        <v>41</v>
      </c>
      <c r="C51" s="200">
        <f t="shared" si="3"/>
      </c>
      <c r="D51" s="25" t="e">
        <f>RANK(E51,(E$39:E$63,BD$39:BD$63),1)</f>
        <v>#VALUE!</v>
      </c>
      <c r="E51" s="25">
        <f t="shared" si="16"/>
      </c>
      <c r="F51" s="25">
        <v>13</v>
      </c>
      <c r="G51" s="198">
        <f t="shared" si="4"/>
      </c>
      <c r="H51" s="25">
        <f t="shared" si="17"/>
      </c>
      <c r="I51" s="91">
        <f t="shared" si="18"/>
      </c>
      <c r="J51" s="172">
        <f t="shared" si="19"/>
      </c>
      <c r="K51" s="92">
        <f t="shared" si="5"/>
      </c>
      <c r="L51" s="92">
        <f t="shared" si="6"/>
        <v>0</v>
      </c>
      <c r="M51" s="92">
        <f t="shared" si="33"/>
        <v>0</v>
      </c>
      <c r="N51" s="92">
        <f t="shared" si="20"/>
      </c>
      <c r="O51" s="93">
        <f t="shared" si="7"/>
        <v>0</v>
      </c>
      <c r="P51" s="93" t="str">
        <f t="shared" si="21"/>
        <v>ー</v>
      </c>
      <c r="Q51" s="93" t="str">
        <f t="shared" si="22"/>
        <v>ー</v>
      </c>
      <c r="R51" s="92" t="str">
        <f t="shared" si="34"/>
        <v>ー</v>
      </c>
      <c r="S51" s="94" t="str">
        <f t="shared" si="8"/>
        <v>テクニック</v>
      </c>
      <c r="T51" s="92">
        <f t="shared" si="9"/>
      </c>
      <c r="U51" s="92" t="e">
        <f t="shared" si="10"/>
        <v>#VALUE!</v>
      </c>
      <c r="V51" s="95">
        <f t="shared" si="35"/>
      </c>
      <c r="W51" s="96"/>
      <c r="X51" s="101">
        <v>13</v>
      </c>
      <c r="Y51" s="414"/>
      <c r="Z51" s="415"/>
      <c r="AA51" s="415"/>
      <c r="AB51" s="415"/>
      <c r="AC51" s="416"/>
      <c r="AD51" s="417"/>
      <c r="AE51" s="447"/>
      <c r="AF51" s="99"/>
      <c r="AG51" s="419"/>
      <c r="AH51" s="363"/>
      <c r="AI51" s="99">
        <f t="shared" si="36"/>
      </c>
      <c r="AJ51" s="420"/>
      <c r="AK51" s="421"/>
      <c r="AL51" s="40">
        <f t="shared" si="11"/>
      </c>
      <c r="AM51" s="101">
        <v>37</v>
      </c>
      <c r="AN51" s="414"/>
      <c r="AO51" s="360"/>
      <c r="AP51" s="360"/>
      <c r="AQ51" s="360"/>
      <c r="AR51" s="424"/>
      <c r="AS51" s="417"/>
      <c r="AT51" s="418"/>
      <c r="AU51" s="99"/>
      <c r="AV51" s="419"/>
      <c r="AW51" s="425"/>
      <c r="AX51" s="99">
        <f t="shared" si="23"/>
      </c>
      <c r="AY51" s="422"/>
      <c r="AZ51" s="423"/>
      <c r="BA51" s="44">
        <f t="shared" si="12"/>
      </c>
      <c r="BB51" s="33"/>
      <c r="BC51" s="25" t="e">
        <f>RANK(BD51,(E$39:E$63,BD$39:BD$63),1)</f>
        <v>#VALUE!</v>
      </c>
      <c r="BD51" s="25">
        <f t="shared" si="24"/>
      </c>
      <c r="BE51" s="25">
        <v>38</v>
      </c>
      <c r="BF51" s="91">
        <f t="shared" si="37"/>
      </c>
      <c r="BG51" s="25">
        <f t="shared" si="25"/>
      </c>
      <c r="BH51" s="91">
        <f t="shared" si="26"/>
      </c>
      <c r="BI51" s="172">
        <f t="shared" si="38"/>
      </c>
      <c r="BJ51" s="92">
        <f t="shared" si="27"/>
      </c>
      <c r="BK51" s="92">
        <f t="shared" si="13"/>
        <v>0</v>
      </c>
      <c r="BL51" s="92">
        <f t="shared" si="39"/>
        <v>0</v>
      </c>
      <c r="BM51" s="92">
        <f t="shared" si="41"/>
      </c>
      <c r="BN51" s="93">
        <f t="shared" si="28"/>
        <v>0</v>
      </c>
      <c r="BO51" s="93" t="str">
        <f t="shared" si="14"/>
        <v>ー</v>
      </c>
      <c r="BP51" s="93" t="str">
        <f t="shared" si="29"/>
        <v>ー</v>
      </c>
      <c r="BQ51" s="92" t="str">
        <f t="shared" si="40"/>
        <v>ー</v>
      </c>
      <c r="BR51" s="94" t="str">
        <f t="shared" si="15"/>
        <v>テクニック</v>
      </c>
      <c r="BS51" s="92">
        <f t="shared" si="30"/>
      </c>
      <c r="BT51" s="92" t="e">
        <f t="shared" si="31"/>
        <v>#VALUE!</v>
      </c>
      <c r="BU51" s="95">
        <f t="shared" si="32"/>
      </c>
      <c r="BV51" s="96"/>
      <c r="BW51" s="81"/>
      <c r="BX51" s="120"/>
      <c r="BY51" s="120"/>
      <c r="BZ51" s="120"/>
      <c r="CA51" s="121"/>
      <c r="CB51" s="121"/>
      <c r="CC51" s="122"/>
      <c r="CD51" s="121"/>
      <c r="CE51" s="123"/>
      <c r="CF51" s="124"/>
      <c r="CG51" s="121"/>
      <c r="CH51" s="125"/>
      <c r="CI51" s="126"/>
      <c r="CJ51" s="124"/>
      <c r="CK51" s="127"/>
      <c r="CL51" s="128"/>
      <c r="CM51" s="129"/>
    </row>
    <row r="52" spans="2:91" ht="13.5">
      <c r="B52">
        <v>42</v>
      </c>
      <c r="C52" s="200">
        <f t="shared" si="3"/>
      </c>
      <c r="D52" s="25" t="e">
        <f>RANK(E52,(E$39:E$63,BD$39:BD$63),1)</f>
        <v>#VALUE!</v>
      </c>
      <c r="E52" s="25">
        <f t="shared" si="16"/>
      </c>
      <c r="F52" s="25">
        <v>14</v>
      </c>
      <c r="G52" s="198">
        <f t="shared" si="4"/>
      </c>
      <c r="H52" s="25">
        <f t="shared" si="17"/>
      </c>
      <c r="I52" s="91">
        <f t="shared" si="18"/>
      </c>
      <c r="J52" s="172">
        <f t="shared" si="19"/>
      </c>
      <c r="K52" s="92">
        <f t="shared" si="5"/>
      </c>
      <c r="L52" s="92">
        <f t="shared" si="6"/>
        <v>0</v>
      </c>
      <c r="M52" s="92">
        <f t="shared" si="33"/>
        <v>0</v>
      </c>
      <c r="N52" s="92">
        <f t="shared" si="20"/>
      </c>
      <c r="O52" s="93">
        <f t="shared" si="7"/>
        <v>0</v>
      </c>
      <c r="P52" s="93" t="str">
        <f t="shared" si="21"/>
        <v>ー</v>
      </c>
      <c r="Q52" s="93" t="str">
        <f t="shared" si="22"/>
        <v>ー</v>
      </c>
      <c r="R52" s="92" t="str">
        <f t="shared" si="34"/>
        <v>ー</v>
      </c>
      <c r="S52" s="94" t="str">
        <f t="shared" si="8"/>
        <v>テクニック</v>
      </c>
      <c r="T52" s="92">
        <f t="shared" si="9"/>
      </c>
      <c r="U52" s="92" t="e">
        <f t="shared" si="10"/>
        <v>#VALUE!</v>
      </c>
      <c r="V52" s="95">
        <f t="shared" si="35"/>
      </c>
      <c r="W52" s="96"/>
      <c r="X52" s="101">
        <v>14</v>
      </c>
      <c r="Y52" s="414"/>
      <c r="Z52" s="415"/>
      <c r="AA52" s="415"/>
      <c r="AB52" s="415"/>
      <c r="AC52" s="416"/>
      <c r="AD52" s="417"/>
      <c r="AE52" s="447"/>
      <c r="AF52" s="99"/>
      <c r="AG52" s="419"/>
      <c r="AH52" s="363"/>
      <c r="AI52" s="99">
        <f t="shared" si="36"/>
      </c>
      <c r="AJ52" s="420"/>
      <c r="AK52" s="421"/>
      <c r="AL52" s="40">
        <f t="shared" si="11"/>
      </c>
      <c r="AM52" s="101">
        <v>38</v>
      </c>
      <c r="AN52" s="414"/>
      <c r="AO52" s="360"/>
      <c r="AP52" s="360"/>
      <c r="AQ52" s="360"/>
      <c r="AR52" s="424"/>
      <c r="AS52" s="417"/>
      <c r="AT52" s="418"/>
      <c r="AU52" s="99"/>
      <c r="AV52" s="419"/>
      <c r="AW52" s="425"/>
      <c r="AX52" s="99">
        <f t="shared" si="23"/>
      </c>
      <c r="AY52" s="422"/>
      <c r="AZ52" s="423"/>
      <c r="BA52" s="44">
        <f t="shared" si="12"/>
      </c>
      <c r="BB52" s="33"/>
      <c r="BC52" s="25" t="e">
        <f>RANK(BD52,(E$39:E$63,BD$39:BD$63),1)</f>
        <v>#VALUE!</v>
      </c>
      <c r="BD52" s="25">
        <f t="shared" si="24"/>
      </c>
      <c r="BE52" s="25">
        <v>39</v>
      </c>
      <c r="BF52" s="91">
        <f t="shared" si="37"/>
      </c>
      <c r="BG52" s="25">
        <f t="shared" si="25"/>
      </c>
      <c r="BH52" s="91">
        <f t="shared" si="26"/>
      </c>
      <c r="BI52" s="172">
        <f t="shared" si="38"/>
      </c>
      <c r="BJ52" s="92">
        <f t="shared" si="27"/>
      </c>
      <c r="BK52" s="92">
        <f t="shared" si="13"/>
        <v>0</v>
      </c>
      <c r="BL52" s="92">
        <f t="shared" si="39"/>
        <v>0</v>
      </c>
      <c r="BM52" s="92">
        <f t="shared" si="41"/>
      </c>
      <c r="BN52" s="93">
        <f t="shared" si="28"/>
        <v>0</v>
      </c>
      <c r="BO52" s="93" t="str">
        <f t="shared" si="14"/>
        <v>ー</v>
      </c>
      <c r="BP52" s="93" t="str">
        <f t="shared" si="29"/>
        <v>ー</v>
      </c>
      <c r="BQ52" s="92" t="str">
        <f t="shared" si="40"/>
        <v>ー</v>
      </c>
      <c r="BR52" s="94" t="str">
        <f t="shared" si="15"/>
        <v>テクニック</v>
      </c>
      <c r="BS52" s="92">
        <f t="shared" si="30"/>
      </c>
      <c r="BT52" s="92" t="e">
        <f t="shared" si="31"/>
        <v>#VALUE!</v>
      </c>
      <c r="BU52" s="95">
        <f t="shared" si="32"/>
      </c>
      <c r="BV52" s="96"/>
      <c r="BW52" s="130" t="s">
        <v>204</v>
      </c>
      <c r="BX52" s="131"/>
      <c r="BY52" s="131"/>
      <c r="BZ52" s="131" t="s">
        <v>181</v>
      </c>
      <c r="CA52" s="131" t="s">
        <v>142</v>
      </c>
      <c r="CB52" s="132" t="s">
        <v>205</v>
      </c>
      <c r="CC52" s="130" t="s">
        <v>206</v>
      </c>
      <c r="CD52" s="131"/>
      <c r="CE52" s="131"/>
      <c r="CF52" s="131" t="s">
        <v>181</v>
      </c>
      <c r="CG52" s="131" t="s">
        <v>142</v>
      </c>
      <c r="CH52" s="132" t="s">
        <v>205</v>
      </c>
      <c r="CI52" s="426" t="s">
        <v>182</v>
      </c>
      <c r="CJ52" s="133" t="s">
        <v>183</v>
      </c>
      <c r="CK52" s="134"/>
      <c r="CL52" s="135">
        <f>SUM(CM38:CM42,CM45:CM48,CM50:CM51)</f>
        <v>0</v>
      </c>
      <c r="CM52" s="136" t="s">
        <v>205</v>
      </c>
    </row>
    <row r="53" spans="2:91" ht="13.5">
      <c r="B53">
        <v>43</v>
      </c>
      <c r="C53" s="200">
        <f t="shared" si="3"/>
      </c>
      <c r="D53" s="25" t="e">
        <f>RANK(E53,(E$39:E$63,BD$39:BD$63),1)</f>
        <v>#VALUE!</v>
      </c>
      <c r="E53" s="25">
        <f t="shared" si="16"/>
      </c>
      <c r="F53" s="25">
        <v>15</v>
      </c>
      <c r="G53" s="198">
        <f t="shared" si="4"/>
      </c>
      <c r="H53" s="25">
        <f t="shared" si="17"/>
      </c>
      <c r="I53" s="91">
        <f t="shared" si="18"/>
      </c>
      <c r="J53" s="172">
        <f t="shared" si="19"/>
      </c>
      <c r="K53" s="92">
        <f t="shared" si="5"/>
      </c>
      <c r="L53" s="92">
        <f t="shared" si="6"/>
        <v>0</v>
      </c>
      <c r="M53" s="92">
        <f t="shared" si="33"/>
        <v>0</v>
      </c>
      <c r="N53" s="92">
        <f t="shared" si="20"/>
      </c>
      <c r="O53" s="93">
        <f t="shared" si="7"/>
        <v>0</v>
      </c>
      <c r="P53" s="93" t="str">
        <f t="shared" si="21"/>
        <v>ー</v>
      </c>
      <c r="Q53" s="93" t="str">
        <f t="shared" si="22"/>
        <v>ー</v>
      </c>
      <c r="R53" s="92" t="str">
        <f t="shared" si="34"/>
        <v>ー</v>
      </c>
      <c r="S53" s="94" t="str">
        <f t="shared" si="8"/>
        <v>テクニック</v>
      </c>
      <c r="T53" s="92">
        <f t="shared" si="9"/>
      </c>
      <c r="U53" s="92" t="e">
        <f t="shared" si="10"/>
        <v>#VALUE!</v>
      </c>
      <c r="V53" s="95">
        <f t="shared" si="35"/>
      </c>
      <c r="W53" s="96"/>
      <c r="X53" s="101">
        <v>15</v>
      </c>
      <c r="Y53" s="414"/>
      <c r="Z53" s="415"/>
      <c r="AA53" s="415"/>
      <c r="AB53" s="415"/>
      <c r="AC53" s="416"/>
      <c r="AD53" s="417"/>
      <c r="AE53" s="447"/>
      <c r="AF53" s="137"/>
      <c r="AG53" s="419"/>
      <c r="AH53" s="363"/>
      <c r="AI53" s="99">
        <f t="shared" si="36"/>
      </c>
      <c r="AJ53" s="420"/>
      <c r="AK53" s="421"/>
      <c r="AL53" s="40">
        <f t="shared" si="11"/>
      </c>
      <c r="AM53" s="101">
        <v>39</v>
      </c>
      <c r="AN53" s="414"/>
      <c r="AO53" s="360"/>
      <c r="AP53" s="360"/>
      <c r="AQ53" s="360"/>
      <c r="AR53" s="424"/>
      <c r="AS53" s="417"/>
      <c r="AT53" s="418"/>
      <c r="AU53" s="137"/>
      <c r="AV53" s="419"/>
      <c r="AW53" s="425"/>
      <c r="AX53" s="99">
        <f t="shared" si="23"/>
      </c>
      <c r="AY53" s="422"/>
      <c r="AZ53" s="423"/>
      <c r="BA53" s="44">
        <f t="shared" si="12"/>
      </c>
      <c r="BB53" s="33"/>
      <c r="BC53" s="25" t="e">
        <f>RANK(BD53,(E$39:E$63,BD$39:BD$63),1)</f>
        <v>#VALUE!</v>
      </c>
      <c r="BD53" s="25">
        <f t="shared" si="24"/>
      </c>
      <c r="BE53" s="25">
        <v>40</v>
      </c>
      <c r="BF53" s="91">
        <f t="shared" si="37"/>
      </c>
      <c r="BG53" s="25">
        <f t="shared" si="25"/>
      </c>
      <c r="BH53" s="91">
        <f t="shared" si="26"/>
      </c>
      <c r="BI53" s="172">
        <f t="shared" si="38"/>
      </c>
      <c r="BJ53" s="92">
        <f t="shared" si="27"/>
      </c>
      <c r="BK53" s="92">
        <f t="shared" si="13"/>
        <v>0</v>
      </c>
      <c r="BL53" s="92">
        <f t="shared" si="39"/>
        <v>0</v>
      </c>
      <c r="BM53" s="92">
        <f t="shared" si="41"/>
      </c>
      <c r="BN53" s="93">
        <f t="shared" si="28"/>
        <v>0</v>
      </c>
      <c r="BO53" s="93" t="str">
        <f t="shared" si="14"/>
        <v>ー</v>
      </c>
      <c r="BP53" s="93" t="str">
        <f t="shared" si="29"/>
        <v>ー</v>
      </c>
      <c r="BQ53" s="92" t="str">
        <f t="shared" si="40"/>
        <v>ー</v>
      </c>
      <c r="BR53" s="94" t="str">
        <f t="shared" si="15"/>
        <v>テクニック</v>
      </c>
      <c r="BS53" s="92">
        <f t="shared" si="30"/>
      </c>
      <c r="BT53" s="92" t="e">
        <f t="shared" si="31"/>
        <v>#VALUE!</v>
      </c>
      <c r="BU53" s="95">
        <f t="shared" si="32"/>
      </c>
      <c r="BV53" s="96"/>
      <c r="BW53" s="25"/>
      <c r="BX53" s="26"/>
      <c r="BY53" s="26"/>
      <c r="BZ53" s="26"/>
      <c r="CA53" s="26"/>
      <c r="CB53" s="138"/>
      <c r="CC53" s="25"/>
      <c r="CD53" s="26"/>
      <c r="CE53" s="26"/>
      <c r="CF53" s="26"/>
      <c r="CG53" s="26"/>
      <c r="CH53" s="138"/>
      <c r="CI53" s="427"/>
      <c r="CJ53" s="139" t="s">
        <v>207</v>
      </c>
      <c r="CK53" s="140"/>
      <c r="CL53" s="141">
        <f>CL52+SUM(CB53:CB61)</f>
        <v>0</v>
      </c>
      <c r="CM53" s="142" t="s">
        <v>205</v>
      </c>
    </row>
    <row r="54" spans="2:91" ht="13.5">
      <c r="B54">
        <v>44</v>
      </c>
      <c r="C54" s="200">
        <f t="shared" si="3"/>
      </c>
      <c r="D54" s="25" t="e">
        <f>RANK(E54,(E$39:E$63,BD$39:BD$63),1)</f>
        <v>#VALUE!</v>
      </c>
      <c r="E54" s="25">
        <f t="shared" si="16"/>
      </c>
      <c r="F54" s="25">
        <v>16</v>
      </c>
      <c r="G54" s="198">
        <f t="shared" si="4"/>
      </c>
      <c r="H54" s="25">
        <f t="shared" si="17"/>
      </c>
      <c r="I54" s="91">
        <f t="shared" si="18"/>
      </c>
      <c r="J54" s="172">
        <f>LEFT(I54,3)</f>
      </c>
      <c r="K54" s="92">
        <f t="shared" si="5"/>
      </c>
      <c r="L54" s="92">
        <f t="shared" si="6"/>
        <v>0</v>
      </c>
      <c r="M54" s="92">
        <f t="shared" si="33"/>
        <v>0</v>
      </c>
      <c r="N54" s="92">
        <f t="shared" si="20"/>
      </c>
      <c r="O54" s="93">
        <f t="shared" si="7"/>
        <v>0</v>
      </c>
      <c r="P54" s="93" t="str">
        <f t="shared" si="21"/>
        <v>ー</v>
      </c>
      <c r="Q54" s="93" t="str">
        <f t="shared" si="22"/>
        <v>ー</v>
      </c>
      <c r="R54" s="92" t="str">
        <f t="shared" si="34"/>
        <v>ー</v>
      </c>
      <c r="S54" s="94" t="str">
        <f t="shared" si="8"/>
        <v>テクニック</v>
      </c>
      <c r="T54" s="92">
        <f t="shared" si="9"/>
      </c>
      <c r="U54" s="92" t="e">
        <f t="shared" si="10"/>
        <v>#VALUE!</v>
      </c>
      <c r="V54" s="95">
        <f t="shared" si="35"/>
      </c>
      <c r="W54" s="96"/>
      <c r="X54" s="101">
        <v>16</v>
      </c>
      <c r="Y54" s="414"/>
      <c r="Z54" s="415"/>
      <c r="AA54" s="415"/>
      <c r="AB54" s="415"/>
      <c r="AC54" s="416"/>
      <c r="AD54" s="417"/>
      <c r="AE54" s="447"/>
      <c r="AF54" s="99"/>
      <c r="AG54" s="419"/>
      <c r="AH54" s="363"/>
      <c r="AI54" s="99">
        <f t="shared" si="36"/>
      </c>
      <c r="AJ54" s="420"/>
      <c r="AK54" s="421"/>
      <c r="AL54" s="40">
        <f t="shared" si="11"/>
      </c>
      <c r="AM54" s="101">
        <v>40</v>
      </c>
      <c r="AN54" s="414"/>
      <c r="AO54" s="360"/>
      <c r="AP54" s="360"/>
      <c r="AQ54" s="360"/>
      <c r="AR54" s="424"/>
      <c r="AS54" s="417"/>
      <c r="AT54" s="418"/>
      <c r="AU54" s="99"/>
      <c r="AV54" s="419"/>
      <c r="AW54" s="425"/>
      <c r="AX54" s="99">
        <f t="shared" si="23"/>
      </c>
      <c r="AY54" s="422"/>
      <c r="AZ54" s="423"/>
      <c r="BA54" s="44">
        <f t="shared" si="12"/>
      </c>
      <c r="BB54" s="33"/>
      <c r="BC54" s="25" t="e">
        <f>RANK(BD54,(E$39:E$63,BD$39:BD$63),1)</f>
        <v>#VALUE!</v>
      </c>
      <c r="BD54" s="25">
        <f t="shared" si="24"/>
      </c>
      <c r="BE54" s="25">
        <v>41</v>
      </c>
      <c r="BF54" s="91">
        <f t="shared" si="37"/>
      </c>
      <c r="BG54" s="25">
        <f t="shared" si="25"/>
      </c>
      <c r="BH54" s="91">
        <f t="shared" si="26"/>
      </c>
      <c r="BI54" s="172">
        <f t="shared" si="38"/>
      </c>
      <c r="BJ54" s="92">
        <f t="shared" si="27"/>
      </c>
      <c r="BK54" s="92">
        <f t="shared" si="13"/>
        <v>0</v>
      </c>
      <c r="BL54" s="92">
        <f t="shared" si="39"/>
        <v>0</v>
      </c>
      <c r="BM54" s="92">
        <f t="shared" si="41"/>
      </c>
      <c r="BN54" s="93">
        <f t="shared" si="28"/>
        <v>0</v>
      </c>
      <c r="BO54" s="93" t="str">
        <f t="shared" si="14"/>
        <v>ー</v>
      </c>
      <c r="BP54" s="93" t="str">
        <f t="shared" si="29"/>
        <v>ー</v>
      </c>
      <c r="BQ54" s="92" t="str">
        <f t="shared" si="40"/>
        <v>ー</v>
      </c>
      <c r="BR54" s="94" t="str">
        <f t="shared" si="15"/>
        <v>テクニック</v>
      </c>
      <c r="BS54" s="92">
        <f t="shared" si="30"/>
      </c>
      <c r="BT54" s="92" t="e">
        <f t="shared" si="31"/>
        <v>#VALUE!</v>
      </c>
      <c r="BU54" s="95">
        <f t="shared" si="32"/>
      </c>
      <c r="BV54" s="96"/>
      <c r="BW54" s="25"/>
      <c r="BX54" s="26"/>
      <c r="BY54" s="26"/>
      <c r="BZ54" s="26"/>
      <c r="CA54" s="26"/>
      <c r="CB54" s="138"/>
      <c r="CC54" s="25"/>
      <c r="CD54" s="26"/>
      <c r="CE54" s="26"/>
      <c r="CF54" s="26"/>
      <c r="CG54" s="26"/>
      <c r="CH54" s="138"/>
      <c r="CI54" s="427"/>
      <c r="CJ54" s="139" t="s">
        <v>208</v>
      </c>
      <c r="CK54" s="140"/>
      <c r="CL54" s="141">
        <f>CL53+SUM(CH53:CH61)</f>
        <v>0</v>
      </c>
      <c r="CM54" s="142" t="s">
        <v>205</v>
      </c>
    </row>
    <row r="55" spans="2:91" ht="13.5">
      <c r="B55">
        <v>45</v>
      </c>
      <c r="C55" s="200">
        <f t="shared" si="3"/>
      </c>
      <c r="D55" s="25" t="e">
        <f>RANK(E55,(E$39:E$63,BD$39:BD$63),1)</f>
        <v>#VALUE!</v>
      </c>
      <c r="E55" s="25">
        <f t="shared" si="16"/>
      </c>
      <c r="F55" s="25">
        <v>17</v>
      </c>
      <c r="G55" s="198">
        <f t="shared" si="4"/>
      </c>
      <c r="H55" s="25">
        <f t="shared" si="17"/>
      </c>
      <c r="I55" s="91">
        <f t="shared" si="18"/>
      </c>
      <c r="J55" s="172">
        <f>LEFT(I55,3)</f>
      </c>
      <c r="K55" s="92">
        <f t="shared" si="5"/>
      </c>
      <c r="L55" s="92">
        <f t="shared" si="6"/>
        <v>0</v>
      </c>
      <c r="M55" s="92">
        <f t="shared" si="33"/>
        <v>0</v>
      </c>
      <c r="N55" s="92">
        <f t="shared" si="20"/>
      </c>
      <c r="O55" s="93">
        <f t="shared" si="7"/>
        <v>0</v>
      </c>
      <c r="P55" s="93" t="str">
        <f t="shared" si="21"/>
        <v>ー</v>
      </c>
      <c r="Q55" s="93" t="str">
        <f t="shared" si="22"/>
        <v>ー</v>
      </c>
      <c r="R55" s="92" t="str">
        <f t="shared" si="34"/>
        <v>ー</v>
      </c>
      <c r="S55" s="94" t="str">
        <f t="shared" si="8"/>
        <v>テクニック</v>
      </c>
      <c r="T55" s="92">
        <f t="shared" si="9"/>
      </c>
      <c r="U55" s="92" t="e">
        <f t="shared" si="10"/>
        <v>#VALUE!</v>
      </c>
      <c r="V55" s="95">
        <f t="shared" si="35"/>
      </c>
      <c r="W55" s="96"/>
      <c r="X55" s="101">
        <v>17</v>
      </c>
      <c r="Y55" s="414"/>
      <c r="Z55" s="415"/>
      <c r="AA55" s="415"/>
      <c r="AB55" s="415"/>
      <c r="AC55" s="416"/>
      <c r="AD55" s="417"/>
      <c r="AE55" s="447"/>
      <c r="AF55" s="137"/>
      <c r="AG55" s="419"/>
      <c r="AH55" s="363"/>
      <c r="AI55" s="99">
        <f t="shared" si="36"/>
      </c>
      <c r="AJ55" s="420"/>
      <c r="AK55" s="421"/>
      <c r="AL55" s="40">
        <f t="shared" si="11"/>
      </c>
      <c r="AM55" s="101">
        <v>41</v>
      </c>
      <c r="AN55" s="414"/>
      <c r="AO55" s="360"/>
      <c r="AP55" s="360"/>
      <c r="AQ55" s="360"/>
      <c r="AR55" s="424"/>
      <c r="AS55" s="417"/>
      <c r="AT55" s="418"/>
      <c r="AU55" s="137"/>
      <c r="AV55" s="419"/>
      <c r="AW55" s="425"/>
      <c r="AX55" s="99">
        <f t="shared" si="23"/>
      </c>
      <c r="AY55" s="422"/>
      <c r="AZ55" s="423"/>
      <c r="BA55" s="44">
        <f t="shared" si="12"/>
      </c>
      <c r="BB55" s="33"/>
      <c r="BC55" s="25" t="e">
        <f>RANK(BD55,(E$39:E$63,BD$39:BD$63),1)</f>
        <v>#VALUE!</v>
      </c>
      <c r="BD55" s="25">
        <f t="shared" si="24"/>
      </c>
      <c r="BE55" s="25">
        <v>42</v>
      </c>
      <c r="BF55" s="91">
        <f t="shared" si="37"/>
      </c>
      <c r="BG55" s="25">
        <f t="shared" si="25"/>
      </c>
      <c r="BH55" s="91">
        <f t="shared" si="26"/>
      </c>
      <c r="BI55" s="172">
        <f t="shared" si="38"/>
      </c>
      <c r="BJ55" s="92">
        <f t="shared" si="27"/>
      </c>
      <c r="BK55" s="92">
        <f t="shared" si="13"/>
        <v>0</v>
      </c>
      <c r="BL55" s="92">
        <f t="shared" si="39"/>
        <v>0</v>
      </c>
      <c r="BM55" s="92">
        <f t="shared" si="41"/>
      </c>
      <c r="BN55" s="93">
        <f t="shared" si="28"/>
        <v>0</v>
      </c>
      <c r="BO55" s="93" t="str">
        <f t="shared" si="14"/>
        <v>ー</v>
      </c>
      <c r="BP55" s="93" t="str">
        <f t="shared" si="29"/>
        <v>ー</v>
      </c>
      <c r="BQ55" s="92" t="str">
        <f t="shared" si="40"/>
        <v>ー</v>
      </c>
      <c r="BR55" s="94" t="str">
        <f t="shared" si="15"/>
        <v>テクニック</v>
      </c>
      <c r="BS55" s="92">
        <f t="shared" si="30"/>
      </c>
      <c r="BT55" s="92" t="e">
        <f t="shared" si="31"/>
        <v>#VALUE!</v>
      </c>
      <c r="BU55" s="95">
        <f t="shared" si="32"/>
      </c>
      <c r="BV55" s="96"/>
      <c r="BW55" s="25"/>
      <c r="BX55" s="26"/>
      <c r="BY55" s="26"/>
      <c r="BZ55" s="26"/>
      <c r="CA55" s="26"/>
      <c r="CB55" s="138"/>
      <c r="CC55" s="25"/>
      <c r="CD55" s="26"/>
      <c r="CE55" s="26"/>
      <c r="CF55" s="26"/>
      <c r="CG55" s="26"/>
      <c r="CH55" s="138"/>
      <c r="CI55" s="428"/>
      <c r="CJ55" s="143" t="s">
        <v>184</v>
      </c>
      <c r="CK55" s="144"/>
      <c r="CL55" s="145">
        <f>1500-SUM(CL38:CL51,,CA53:CA61,CG53:CG61)</f>
        <v>1500</v>
      </c>
      <c r="CM55" s="146" t="s">
        <v>209</v>
      </c>
    </row>
    <row r="56" spans="2:91" ht="13.5">
      <c r="B56">
        <v>46</v>
      </c>
      <c r="C56" s="200">
        <f t="shared" si="3"/>
      </c>
      <c r="D56" s="25" t="e">
        <f>RANK(E56,(E$39:E$63,BD$39:BD$63),1)</f>
        <v>#VALUE!</v>
      </c>
      <c r="E56" s="25">
        <f t="shared" si="16"/>
      </c>
      <c r="F56" s="25">
        <v>18</v>
      </c>
      <c r="G56" s="198">
        <f t="shared" si="4"/>
      </c>
      <c r="H56" s="25">
        <f t="shared" si="17"/>
      </c>
      <c r="I56" s="91">
        <f t="shared" si="18"/>
      </c>
      <c r="J56" s="172">
        <f>LEFT(I56,3)</f>
      </c>
      <c r="K56" s="92">
        <f t="shared" si="5"/>
      </c>
      <c r="L56" s="92">
        <f t="shared" si="6"/>
        <v>0</v>
      </c>
      <c r="M56" s="92">
        <f t="shared" si="33"/>
        <v>0</v>
      </c>
      <c r="N56" s="92">
        <f t="shared" si="20"/>
      </c>
      <c r="O56" s="93">
        <f t="shared" si="7"/>
        <v>0</v>
      </c>
      <c r="P56" s="93" t="str">
        <f t="shared" si="21"/>
        <v>ー</v>
      </c>
      <c r="Q56" s="93" t="str">
        <f t="shared" si="22"/>
        <v>ー</v>
      </c>
      <c r="R56" s="92" t="str">
        <f t="shared" si="34"/>
        <v>ー</v>
      </c>
      <c r="S56" s="94" t="str">
        <f t="shared" si="8"/>
        <v>テクニック</v>
      </c>
      <c r="T56" s="92">
        <f t="shared" si="9"/>
      </c>
      <c r="U56" s="92" t="e">
        <f t="shared" si="10"/>
        <v>#VALUE!</v>
      </c>
      <c r="V56" s="95">
        <f t="shared" si="35"/>
      </c>
      <c r="W56" s="96"/>
      <c r="X56" s="101">
        <v>18</v>
      </c>
      <c r="Y56" s="414"/>
      <c r="Z56" s="415"/>
      <c r="AA56" s="415"/>
      <c r="AB56" s="415"/>
      <c r="AC56" s="416"/>
      <c r="AD56" s="417"/>
      <c r="AE56" s="447"/>
      <c r="AF56" s="99"/>
      <c r="AG56" s="419"/>
      <c r="AH56" s="363"/>
      <c r="AI56" s="99">
        <f t="shared" si="36"/>
      </c>
      <c r="AJ56" s="420"/>
      <c r="AK56" s="421"/>
      <c r="AL56" s="40">
        <f t="shared" si="11"/>
      </c>
      <c r="AM56" s="101">
        <v>42</v>
      </c>
      <c r="AN56" s="414"/>
      <c r="AO56" s="360"/>
      <c r="AP56" s="360"/>
      <c r="AQ56" s="360"/>
      <c r="AR56" s="424"/>
      <c r="AS56" s="417"/>
      <c r="AT56" s="418"/>
      <c r="AU56" s="99"/>
      <c r="AV56" s="419"/>
      <c r="AW56" s="425"/>
      <c r="AX56" s="99">
        <f t="shared" si="23"/>
      </c>
      <c r="AY56" s="422"/>
      <c r="AZ56" s="423"/>
      <c r="BA56" s="44">
        <f t="shared" si="12"/>
      </c>
      <c r="BB56" s="33"/>
      <c r="BC56" s="25" t="e">
        <f>RANK(BD56,(E$39:E$63,BD$39:BD$63),1)</f>
        <v>#VALUE!</v>
      </c>
      <c r="BD56" s="25">
        <f t="shared" si="24"/>
      </c>
      <c r="BE56" s="25">
        <v>43</v>
      </c>
      <c r="BF56" s="91">
        <f t="shared" si="37"/>
      </c>
      <c r="BG56" s="25">
        <f t="shared" si="25"/>
      </c>
      <c r="BH56" s="91">
        <f t="shared" si="26"/>
      </c>
      <c r="BI56" s="172">
        <f t="shared" si="38"/>
      </c>
      <c r="BJ56" s="92">
        <f t="shared" si="27"/>
      </c>
      <c r="BK56" s="92">
        <f t="shared" si="13"/>
        <v>0</v>
      </c>
      <c r="BL56" s="92">
        <f t="shared" si="39"/>
        <v>0</v>
      </c>
      <c r="BM56" s="92">
        <f t="shared" si="41"/>
      </c>
      <c r="BN56" s="93">
        <f t="shared" si="28"/>
        <v>0</v>
      </c>
      <c r="BO56" s="93" t="str">
        <f t="shared" si="14"/>
        <v>ー</v>
      </c>
      <c r="BP56" s="93" t="str">
        <f t="shared" si="29"/>
        <v>ー</v>
      </c>
      <c r="BQ56" s="92" t="str">
        <f t="shared" si="40"/>
        <v>ー</v>
      </c>
      <c r="BR56" s="94" t="str">
        <f t="shared" si="15"/>
        <v>テクニック</v>
      </c>
      <c r="BS56" s="92">
        <f t="shared" si="30"/>
      </c>
      <c r="BT56" s="92" t="e">
        <f t="shared" si="31"/>
        <v>#VALUE!</v>
      </c>
      <c r="BU56" s="95">
        <f t="shared" si="32"/>
      </c>
      <c r="BV56" s="96"/>
      <c r="BW56" s="25"/>
      <c r="BX56" s="26"/>
      <c r="BY56" s="26"/>
      <c r="BZ56" s="26"/>
      <c r="CA56" s="26"/>
      <c r="CB56" s="138"/>
      <c r="CC56" s="25"/>
      <c r="CD56" s="26"/>
      <c r="CE56" s="26"/>
      <c r="CF56" s="26"/>
      <c r="CG56" s="26"/>
      <c r="CH56" s="138"/>
      <c r="CI56" t="s">
        <v>210</v>
      </c>
      <c r="CM56" s="138"/>
    </row>
    <row r="57" spans="2:91" ht="13.5">
      <c r="B57">
        <v>47</v>
      </c>
      <c r="C57" s="200">
        <f t="shared" si="3"/>
      </c>
      <c r="D57" s="25" t="e">
        <f>RANK(E57,(E$39:E$63,BD$39:BD$63),1)</f>
        <v>#VALUE!</v>
      </c>
      <c r="E57" s="25">
        <f t="shared" si="16"/>
      </c>
      <c r="F57" s="25">
        <v>19</v>
      </c>
      <c r="G57" s="198">
        <f t="shared" si="4"/>
      </c>
      <c r="H57" s="25">
        <f t="shared" si="17"/>
      </c>
      <c r="I57" s="91">
        <f t="shared" si="18"/>
      </c>
      <c r="J57" s="172">
        <f>LEFT(I57,3)</f>
      </c>
      <c r="K57" s="92">
        <f t="shared" si="5"/>
      </c>
      <c r="L57" s="92">
        <f t="shared" si="6"/>
        <v>0</v>
      </c>
      <c r="M57" s="92">
        <f t="shared" si="33"/>
        <v>0</v>
      </c>
      <c r="N57" s="92">
        <f t="shared" si="20"/>
      </c>
      <c r="O57" s="93">
        <f t="shared" si="7"/>
        <v>0</v>
      </c>
      <c r="P57" s="93" t="str">
        <f t="shared" si="21"/>
        <v>ー</v>
      </c>
      <c r="Q57" s="93" t="str">
        <f t="shared" si="22"/>
        <v>ー</v>
      </c>
      <c r="R57" s="92" t="str">
        <f t="shared" si="34"/>
        <v>ー</v>
      </c>
      <c r="S57" s="94" t="str">
        <f t="shared" si="8"/>
        <v>テクニック</v>
      </c>
      <c r="T57" s="92">
        <f t="shared" si="9"/>
      </c>
      <c r="U57" s="92" t="e">
        <f t="shared" si="10"/>
        <v>#VALUE!</v>
      </c>
      <c r="V57" s="95">
        <f t="shared" si="35"/>
      </c>
      <c r="W57" s="96"/>
      <c r="X57" s="101">
        <v>19</v>
      </c>
      <c r="Y57" s="414"/>
      <c r="Z57" s="415"/>
      <c r="AA57" s="415"/>
      <c r="AB57" s="415"/>
      <c r="AC57" s="416"/>
      <c r="AD57" s="417"/>
      <c r="AE57" s="447"/>
      <c r="AF57" s="137"/>
      <c r="AG57" s="419"/>
      <c r="AH57" s="363"/>
      <c r="AI57" s="99">
        <f t="shared" si="36"/>
      </c>
      <c r="AJ57" s="420"/>
      <c r="AK57" s="421"/>
      <c r="AL57" s="40">
        <f t="shared" si="11"/>
      </c>
      <c r="AM57" s="101">
        <v>43</v>
      </c>
      <c r="AN57" s="414"/>
      <c r="AO57" s="360"/>
      <c r="AP57" s="360"/>
      <c r="AQ57" s="360"/>
      <c r="AR57" s="424"/>
      <c r="AS57" s="417"/>
      <c r="AT57" s="418"/>
      <c r="AU57" s="137"/>
      <c r="AV57" s="419"/>
      <c r="AW57" s="425"/>
      <c r="AX57" s="99">
        <f t="shared" si="23"/>
      </c>
      <c r="AY57" s="422"/>
      <c r="AZ57" s="423"/>
      <c r="BA57" s="44">
        <f t="shared" si="12"/>
      </c>
      <c r="BB57" s="33"/>
      <c r="BC57" s="25" t="e">
        <f>RANK(BD57,(E$39:E$63,BD$39:BD$63),1)</f>
        <v>#VALUE!</v>
      </c>
      <c r="BD57" s="25">
        <f t="shared" si="24"/>
      </c>
      <c r="BE57" s="25">
        <v>44</v>
      </c>
      <c r="BF57" s="91">
        <f t="shared" si="37"/>
      </c>
      <c r="BG57" s="25">
        <f t="shared" si="25"/>
      </c>
      <c r="BH57" s="91">
        <f t="shared" si="26"/>
      </c>
      <c r="BI57" s="172">
        <f t="shared" si="38"/>
      </c>
      <c r="BJ57" s="92">
        <f t="shared" si="27"/>
      </c>
      <c r="BK57" s="92">
        <f t="shared" si="13"/>
        <v>0</v>
      </c>
      <c r="BL57" s="92">
        <f t="shared" si="39"/>
        <v>0</v>
      </c>
      <c r="BM57" s="92">
        <f t="shared" si="41"/>
      </c>
      <c r="BN57" s="93">
        <f t="shared" si="28"/>
        <v>0</v>
      </c>
      <c r="BO57" s="93" t="str">
        <f t="shared" si="14"/>
        <v>ー</v>
      </c>
      <c r="BP57" s="93" t="str">
        <f t="shared" si="29"/>
        <v>ー</v>
      </c>
      <c r="BQ57" s="92" t="str">
        <f t="shared" si="40"/>
        <v>ー</v>
      </c>
      <c r="BR57" s="94" t="str">
        <f t="shared" si="15"/>
        <v>テクニック</v>
      </c>
      <c r="BS57" s="92">
        <f t="shared" si="30"/>
      </c>
      <c r="BT57" s="92" t="e">
        <f t="shared" si="31"/>
        <v>#VALUE!</v>
      </c>
      <c r="BU57" s="95">
        <f t="shared" si="32"/>
      </c>
      <c r="BV57" s="96"/>
      <c r="BW57" s="25"/>
      <c r="BX57" s="26"/>
      <c r="BY57" s="26"/>
      <c r="BZ57" s="26"/>
      <c r="CA57" s="26"/>
      <c r="CB57" s="138"/>
      <c r="CC57" s="25"/>
      <c r="CD57" s="26"/>
      <c r="CE57" s="26"/>
      <c r="CF57" s="26"/>
      <c r="CG57" s="26"/>
      <c r="CH57" s="138"/>
      <c r="CM57" s="138"/>
    </row>
    <row r="58" spans="2:91" ht="13.5">
      <c r="B58">
        <v>48</v>
      </c>
      <c r="C58" s="200">
        <f t="shared" si="3"/>
      </c>
      <c r="D58" s="25" t="e">
        <f>RANK(E58,(E$39:E$63,BD$39:BD$63),1)</f>
        <v>#VALUE!</v>
      </c>
      <c r="E58" s="25">
        <f t="shared" si="16"/>
      </c>
      <c r="F58" s="25">
        <v>20</v>
      </c>
      <c r="G58" s="198">
        <f t="shared" si="4"/>
      </c>
      <c r="H58" s="25">
        <f t="shared" si="17"/>
      </c>
      <c r="I58" s="91">
        <f t="shared" si="18"/>
      </c>
      <c r="J58" s="172">
        <f>LEFT(I58,3)</f>
      </c>
      <c r="K58" s="92">
        <f t="shared" si="5"/>
      </c>
      <c r="L58" s="92">
        <f t="shared" si="6"/>
        <v>0</v>
      </c>
      <c r="M58" s="92">
        <f t="shared" si="33"/>
        <v>0</v>
      </c>
      <c r="N58" s="92">
        <f t="shared" si="20"/>
      </c>
      <c r="O58" s="93">
        <f t="shared" si="7"/>
        <v>0</v>
      </c>
      <c r="P58" s="93" t="str">
        <f t="shared" si="21"/>
        <v>ー</v>
      </c>
      <c r="Q58" s="93" t="str">
        <f t="shared" si="22"/>
        <v>ー</v>
      </c>
      <c r="R58" s="92" t="str">
        <f t="shared" si="34"/>
        <v>ー</v>
      </c>
      <c r="S58" s="94" t="str">
        <f t="shared" si="8"/>
        <v>テクニック</v>
      </c>
      <c r="T58" s="92">
        <f t="shared" si="9"/>
      </c>
      <c r="U58" s="92" t="e">
        <f t="shared" si="10"/>
        <v>#VALUE!</v>
      </c>
      <c r="V58" s="95">
        <f t="shared" si="35"/>
      </c>
      <c r="W58" s="96"/>
      <c r="X58" s="101">
        <v>20</v>
      </c>
      <c r="Y58" s="414"/>
      <c r="Z58" s="415"/>
      <c r="AA58" s="415"/>
      <c r="AB58" s="415"/>
      <c r="AC58" s="416"/>
      <c r="AD58" s="417"/>
      <c r="AE58" s="447"/>
      <c r="AF58" s="99"/>
      <c r="AG58" s="419"/>
      <c r="AH58" s="363"/>
      <c r="AI58" s="99">
        <f t="shared" si="36"/>
      </c>
      <c r="AJ58" s="420"/>
      <c r="AK58" s="421"/>
      <c r="AL58" s="40">
        <f t="shared" si="11"/>
      </c>
      <c r="AM58" s="101">
        <v>44</v>
      </c>
      <c r="AN58" s="414"/>
      <c r="AO58" s="360"/>
      <c r="AP58" s="360"/>
      <c r="AQ58" s="360"/>
      <c r="AR58" s="424"/>
      <c r="AS58" s="417"/>
      <c r="AT58" s="418"/>
      <c r="AU58" s="99"/>
      <c r="AV58" s="419"/>
      <c r="AW58" s="425"/>
      <c r="AX58" s="99">
        <f t="shared" si="23"/>
      </c>
      <c r="AY58" s="422"/>
      <c r="AZ58" s="423"/>
      <c r="BA58" s="44">
        <f t="shared" si="12"/>
      </c>
      <c r="BB58" s="33"/>
      <c r="BC58" s="25" t="e">
        <f>RANK(BD58,(E$39:E$63,BD$39:BD$63),1)</f>
        <v>#VALUE!</v>
      </c>
      <c r="BD58" s="25">
        <f t="shared" si="24"/>
      </c>
      <c r="BE58" s="25">
        <v>45</v>
      </c>
      <c r="BF58" s="91">
        <f t="shared" si="37"/>
      </c>
      <c r="BG58" s="25">
        <f t="shared" si="25"/>
      </c>
      <c r="BH58" s="91">
        <f t="shared" si="26"/>
      </c>
      <c r="BI58" s="172">
        <f t="shared" si="38"/>
      </c>
      <c r="BJ58" s="92">
        <f t="shared" si="27"/>
      </c>
      <c r="BK58" s="92">
        <f t="shared" si="13"/>
        <v>0</v>
      </c>
      <c r="BL58" s="92">
        <f t="shared" si="39"/>
        <v>0</v>
      </c>
      <c r="BM58" s="92">
        <f t="shared" si="41"/>
      </c>
      <c r="BN58" s="93">
        <f t="shared" si="28"/>
        <v>0</v>
      </c>
      <c r="BO58" s="93" t="str">
        <f t="shared" si="14"/>
        <v>ー</v>
      </c>
      <c r="BP58" s="93" t="str">
        <f t="shared" si="29"/>
        <v>ー</v>
      </c>
      <c r="BQ58" s="92" t="str">
        <f t="shared" si="40"/>
        <v>ー</v>
      </c>
      <c r="BR58" s="94" t="str">
        <f t="shared" si="15"/>
        <v>テクニック</v>
      </c>
      <c r="BS58" s="92">
        <f t="shared" si="30"/>
      </c>
      <c r="BT58" s="92" t="e">
        <f t="shared" si="31"/>
        <v>#VALUE!</v>
      </c>
      <c r="BU58" s="95">
        <f t="shared" si="32"/>
      </c>
      <c r="BV58" s="96"/>
      <c r="BW58" s="25"/>
      <c r="BX58" s="26"/>
      <c r="BY58" s="26"/>
      <c r="BZ58" s="26"/>
      <c r="CA58" s="26"/>
      <c r="CB58" s="138"/>
      <c r="CC58" s="25"/>
      <c r="CD58" s="26"/>
      <c r="CE58" s="26"/>
      <c r="CF58" s="26"/>
      <c r="CG58" s="26"/>
      <c r="CH58" s="138"/>
      <c r="CM58" s="138"/>
    </row>
    <row r="59" spans="2:91" ht="13.5">
      <c r="B59">
        <v>49</v>
      </c>
      <c r="C59" s="200">
        <f t="shared" si="3"/>
      </c>
      <c r="D59" s="25" t="e">
        <f>RANK(E59,(E$39:E$63,BD$39:BD$63),1)</f>
        <v>#VALUE!</v>
      </c>
      <c r="E59" s="25">
        <f t="shared" si="16"/>
      </c>
      <c r="F59" s="25">
        <v>21</v>
      </c>
      <c r="G59" s="198">
        <f t="shared" si="4"/>
      </c>
      <c r="H59" s="25">
        <f t="shared" si="17"/>
      </c>
      <c r="I59" s="91">
        <f t="shared" si="18"/>
      </c>
      <c r="J59" s="172">
        <f t="shared" si="19"/>
      </c>
      <c r="K59" s="92">
        <f t="shared" si="5"/>
      </c>
      <c r="L59" s="92">
        <f t="shared" si="6"/>
        <v>0</v>
      </c>
      <c r="M59" s="92">
        <f t="shared" si="33"/>
        <v>0</v>
      </c>
      <c r="N59" s="92">
        <f t="shared" si="20"/>
      </c>
      <c r="O59" s="93">
        <f t="shared" si="7"/>
        <v>0</v>
      </c>
      <c r="P59" s="93" t="str">
        <f t="shared" si="21"/>
        <v>ー</v>
      </c>
      <c r="Q59" s="93" t="str">
        <f t="shared" si="22"/>
        <v>ー</v>
      </c>
      <c r="R59" s="92" t="str">
        <f t="shared" si="34"/>
        <v>ー</v>
      </c>
      <c r="S59" s="94" t="str">
        <f t="shared" si="8"/>
        <v>テクニック</v>
      </c>
      <c r="T59" s="92">
        <f t="shared" si="9"/>
      </c>
      <c r="U59" s="92" t="e">
        <f t="shared" si="10"/>
        <v>#VALUE!</v>
      </c>
      <c r="V59" s="95">
        <f t="shared" si="35"/>
      </c>
      <c r="W59" s="96"/>
      <c r="X59" s="101">
        <v>21</v>
      </c>
      <c r="Y59" s="414"/>
      <c r="Z59" s="415"/>
      <c r="AA59" s="415"/>
      <c r="AB59" s="415"/>
      <c r="AC59" s="416"/>
      <c r="AD59" s="417"/>
      <c r="AE59" s="447"/>
      <c r="AF59" s="137"/>
      <c r="AG59" s="419"/>
      <c r="AH59" s="363"/>
      <c r="AI59" s="99">
        <f t="shared" si="36"/>
      </c>
      <c r="AJ59" s="420"/>
      <c r="AK59" s="421"/>
      <c r="AL59" s="40">
        <f t="shared" si="11"/>
      </c>
      <c r="AM59" s="101">
        <v>45</v>
      </c>
      <c r="AN59" s="414"/>
      <c r="AO59" s="360"/>
      <c r="AP59" s="360"/>
      <c r="AQ59" s="360"/>
      <c r="AR59" s="424"/>
      <c r="AS59" s="417"/>
      <c r="AT59" s="418"/>
      <c r="AU59" s="137"/>
      <c r="AV59" s="419"/>
      <c r="AW59" s="425"/>
      <c r="AX59" s="99">
        <f t="shared" si="23"/>
      </c>
      <c r="AY59" s="422"/>
      <c r="AZ59" s="423"/>
      <c r="BA59" s="44">
        <f t="shared" si="12"/>
      </c>
      <c r="BB59" s="33"/>
      <c r="BC59" s="25" t="e">
        <f>RANK(BD59,(E$39:E$63,BD$39:BD$63),1)</f>
        <v>#VALUE!</v>
      </c>
      <c r="BD59" s="25">
        <f t="shared" si="24"/>
      </c>
      <c r="BE59" s="25">
        <v>46</v>
      </c>
      <c r="BF59" s="91">
        <f t="shared" si="37"/>
      </c>
      <c r="BG59" s="25">
        <f t="shared" si="25"/>
      </c>
      <c r="BH59" s="91">
        <f t="shared" si="26"/>
      </c>
      <c r="BI59" s="172">
        <f t="shared" si="38"/>
      </c>
      <c r="BJ59" s="92">
        <f t="shared" si="27"/>
      </c>
      <c r="BK59" s="92">
        <f t="shared" si="13"/>
        <v>0</v>
      </c>
      <c r="BL59" s="92">
        <f t="shared" si="39"/>
        <v>0</v>
      </c>
      <c r="BM59" s="92">
        <f t="shared" si="41"/>
      </c>
      <c r="BN59" s="93">
        <f t="shared" si="28"/>
        <v>0</v>
      </c>
      <c r="BO59" s="93" t="str">
        <f t="shared" si="14"/>
        <v>ー</v>
      </c>
      <c r="BP59" s="93" t="str">
        <f t="shared" si="29"/>
        <v>ー</v>
      </c>
      <c r="BQ59" s="92" t="str">
        <f t="shared" si="40"/>
        <v>ー</v>
      </c>
      <c r="BR59" s="94" t="str">
        <f t="shared" si="15"/>
        <v>テクニック</v>
      </c>
      <c r="BS59" s="92">
        <f t="shared" si="30"/>
      </c>
      <c r="BT59" s="92" t="e">
        <f t="shared" si="31"/>
        <v>#VALUE!</v>
      </c>
      <c r="BU59" s="95">
        <f t="shared" si="32"/>
      </c>
      <c r="BV59" s="96"/>
      <c r="BW59" s="25"/>
      <c r="BX59" s="26"/>
      <c r="BY59" s="26"/>
      <c r="BZ59" s="26"/>
      <c r="CA59" s="26"/>
      <c r="CB59" s="138"/>
      <c r="CC59" s="25"/>
      <c r="CD59" s="26"/>
      <c r="CE59" s="26"/>
      <c r="CF59" s="26"/>
      <c r="CG59" s="26"/>
      <c r="CH59" s="138"/>
      <c r="CM59" s="138"/>
    </row>
    <row r="60" spans="2:91" ht="13.5">
      <c r="B60">
        <v>50</v>
      </c>
      <c r="C60" s="200">
        <f t="shared" si="3"/>
      </c>
      <c r="D60" s="25" t="e">
        <f>RANK(E60,(E$39:E$63,BD$39:BD$63),1)</f>
        <v>#VALUE!</v>
      </c>
      <c r="E60" s="25">
        <f t="shared" si="16"/>
      </c>
      <c r="F60" s="25">
        <v>22</v>
      </c>
      <c r="G60" s="198">
        <f t="shared" si="4"/>
      </c>
      <c r="H60" s="25">
        <f t="shared" si="17"/>
      </c>
      <c r="I60" s="91">
        <f t="shared" si="18"/>
      </c>
      <c r="J60" s="172">
        <f t="shared" si="19"/>
      </c>
      <c r="K60" s="92">
        <f t="shared" si="5"/>
      </c>
      <c r="L60" s="92">
        <f t="shared" si="6"/>
        <v>0</v>
      </c>
      <c r="M60" s="92">
        <f t="shared" si="33"/>
        <v>0</v>
      </c>
      <c r="N60" s="92">
        <f t="shared" si="20"/>
      </c>
      <c r="O60" s="93">
        <f t="shared" si="7"/>
        <v>0</v>
      </c>
      <c r="P60" s="93" t="str">
        <f t="shared" si="21"/>
        <v>ー</v>
      </c>
      <c r="Q60" s="93" t="str">
        <f t="shared" si="22"/>
        <v>ー</v>
      </c>
      <c r="R60" s="92" t="str">
        <f t="shared" si="34"/>
        <v>ー</v>
      </c>
      <c r="S60" s="94" t="str">
        <f t="shared" si="8"/>
        <v>テクニック</v>
      </c>
      <c r="T60" s="92">
        <f t="shared" si="9"/>
      </c>
      <c r="U60" s="92" t="e">
        <f t="shared" si="10"/>
        <v>#VALUE!</v>
      </c>
      <c r="V60" s="95">
        <f t="shared" si="35"/>
      </c>
      <c r="W60" s="96"/>
      <c r="X60" s="101">
        <v>22</v>
      </c>
      <c r="Y60" s="414"/>
      <c r="Z60" s="415"/>
      <c r="AA60" s="415"/>
      <c r="AB60" s="415"/>
      <c r="AC60" s="416"/>
      <c r="AD60" s="417"/>
      <c r="AE60" s="447"/>
      <c r="AF60" s="99"/>
      <c r="AG60" s="419"/>
      <c r="AH60" s="363"/>
      <c r="AI60" s="99">
        <f t="shared" si="36"/>
      </c>
      <c r="AJ60" s="420"/>
      <c r="AK60" s="421"/>
      <c r="AL60" s="40">
        <f t="shared" si="11"/>
      </c>
      <c r="AM60" s="101">
        <v>46</v>
      </c>
      <c r="AN60" s="414"/>
      <c r="AO60" s="360"/>
      <c r="AP60" s="360"/>
      <c r="AQ60" s="360"/>
      <c r="AR60" s="424"/>
      <c r="AS60" s="417"/>
      <c r="AT60" s="418"/>
      <c r="AU60" s="99"/>
      <c r="AV60" s="419"/>
      <c r="AW60" s="425"/>
      <c r="AX60" s="99">
        <f t="shared" si="23"/>
      </c>
      <c r="AY60" s="422"/>
      <c r="AZ60" s="423"/>
      <c r="BA60" s="44">
        <f t="shared" si="12"/>
      </c>
      <c r="BB60" s="33"/>
      <c r="BC60" s="25" t="e">
        <f>RANK(BD60,(E$39:E$63,BD$39:BD$63),1)</f>
        <v>#VALUE!</v>
      </c>
      <c r="BD60" s="25">
        <f t="shared" si="24"/>
      </c>
      <c r="BE60" s="25">
        <v>47</v>
      </c>
      <c r="BF60" s="91">
        <f t="shared" si="37"/>
      </c>
      <c r="BG60" s="25">
        <f t="shared" si="25"/>
      </c>
      <c r="BH60" s="91">
        <f t="shared" si="26"/>
      </c>
      <c r="BI60" s="172">
        <f t="shared" si="38"/>
      </c>
      <c r="BJ60" s="92">
        <f t="shared" si="27"/>
      </c>
      <c r="BK60" s="92">
        <f t="shared" si="13"/>
        <v>0</v>
      </c>
      <c r="BL60" s="92">
        <f t="shared" si="39"/>
        <v>0</v>
      </c>
      <c r="BM60" s="92">
        <f t="shared" si="41"/>
      </c>
      <c r="BN60" s="93">
        <f t="shared" si="28"/>
        <v>0</v>
      </c>
      <c r="BO60" s="93" t="str">
        <f t="shared" si="14"/>
        <v>ー</v>
      </c>
      <c r="BP60" s="93" t="str">
        <f t="shared" si="29"/>
        <v>ー</v>
      </c>
      <c r="BQ60" s="92" t="str">
        <f t="shared" si="40"/>
        <v>ー</v>
      </c>
      <c r="BR60" s="94" t="str">
        <f t="shared" si="15"/>
        <v>テクニック</v>
      </c>
      <c r="BS60" s="92">
        <f t="shared" si="30"/>
      </c>
      <c r="BT60" s="92" t="e">
        <f t="shared" si="31"/>
        <v>#VALUE!</v>
      </c>
      <c r="BU60" s="95">
        <f t="shared" si="32"/>
      </c>
      <c r="BV60" s="96"/>
      <c r="BW60" s="25"/>
      <c r="BX60" s="26"/>
      <c r="BY60" s="26"/>
      <c r="BZ60" s="26"/>
      <c r="CA60" s="26"/>
      <c r="CB60" s="138"/>
      <c r="CC60" s="25"/>
      <c r="CD60" s="26"/>
      <c r="CE60" s="26"/>
      <c r="CF60" s="26"/>
      <c r="CG60" s="26"/>
      <c r="CH60" s="138"/>
      <c r="CI60" s="26"/>
      <c r="CJ60" s="26"/>
      <c r="CK60" s="26"/>
      <c r="CL60" s="26"/>
      <c r="CM60" s="138"/>
    </row>
    <row r="61" spans="2:91" ht="13.5">
      <c r="B61">
        <v>51</v>
      </c>
      <c r="C61" s="200">
        <f t="shared" si="3"/>
      </c>
      <c r="D61" s="25" t="e">
        <f>RANK(E61,(E$39:E$63,BD$39:BD$63),1)</f>
        <v>#VALUE!</v>
      </c>
      <c r="E61" s="25">
        <f t="shared" si="16"/>
      </c>
      <c r="F61" s="25">
        <v>23</v>
      </c>
      <c r="G61" s="198">
        <f t="shared" si="4"/>
      </c>
      <c r="H61" s="25">
        <f t="shared" si="17"/>
      </c>
      <c r="I61" s="91">
        <f t="shared" si="18"/>
      </c>
      <c r="J61" s="172">
        <f t="shared" si="19"/>
      </c>
      <c r="K61" s="92">
        <f t="shared" si="5"/>
      </c>
      <c r="L61" s="92">
        <f t="shared" si="6"/>
        <v>0</v>
      </c>
      <c r="M61" s="92">
        <f t="shared" si="33"/>
        <v>0</v>
      </c>
      <c r="N61" s="92">
        <f t="shared" si="20"/>
      </c>
      <c r="O61" s="93">
        <f t="shared" si="7"/>
        <v>0</v>
      </c>
      <c r="P61" s="93" t="str">
        <f t="shared" si="21"/>
        <v>ー</v>
      </c>
      <c r="Q61" s="93" t="str">
        <f t="shared" si="22"/>
        <v>ー</v>
      </c>
      <c r="R61" s="92" t="str">
        <f t="shared" si="34"/>
        <v>ー</v>
      </c>
      <c r="S61" s="94" t="str">
        <f t="shared" si="8"/>
        <v>テクニック</v>
      </c>
      <c r="T61" s="92">
        <f t="shared" si="9"/>
      </c>
      <c r="U61" s="92" t="e">
        <f t="shared" si="10"/>
        <v>#VALUE!</v>
      </c>
      <c r="V61" s="95">
        <f t="shared" si="35"/>
      </c>
      <c r="W61" s="96"/>
      <c r="X61" s="147">
        <v>23</v>
      </c>
      <c r="Y61" s="414"/>
      <c r="Z61" s="415"/>
      <c r="AA61" s="415"/>
      <c r="AB61" s="415"/>
      <c r="AC61" s="416"/>
      <c r="AD61" s="417"/>
      <c r="AE61" s="447"/>
      <c r="AF61" s="137"/>
      <c r="AG61" s="419"/>
      <c r="AH61" s="363"/>
      <c r="AI61" s="99">
        <f t="shared" si="36"/>
      </c>
      <c r="AJ61" s="420"/>
      <c r="AK61" s="421"/>
      <c r="AL61" s="40">
        <f t="shared" si="11"/>
      </c>
      <c r="AM61" s="101">
        <v>47</v>
      </c>
      <c r="AN61" s="414"/>
      <c r="AO61" s="360"/>
      <c r="AP61" s="360"/>
      <c r="AQ61" s="360"/>
      <c r="AR61" s="424"/>
      <c r="AS61" s="417"/>
      <c r="AT61" s="418"/>
      <c r="AU61" s="137"/>
      <c r="AV61" s="419"/>
      <c r="AW61" s="425"/>
      <c r="AX61" s="99">
        <f t="shared" si="23"/>
      </c>
      <c r="AY61" s="422"/>
      <c r="AZ61" s="423"/>
      <c r="BA61" s="44">
        <f t="shared" si="12"/>
      </c>
      <c r="BB61" s="33"/>
      <c r="BC61" s="25" t="e">
        <f>RANK(BD61,(E$39:E$63,BD$39:BD$63),1)</f>
        <v>#VALUE!</v>
      </c>
      <c r="BD61" s="25">
        <f t="shared" si="24"/>
      </c>
      <c r="BE61" s="25">
        <v>48</v>
      </c>
      <c r="BF61" s="91">
        <f t="shared" si="37"/>
      </c>
      <c r="BG61" s="25">
        <f t="shared" si="25"/>
      </c>
      <c r="BH61" s="91">
        <f t="shared" si="26"/>
      </c>
      <c r="BI61" s="172">
        <f t="shared" si="38"/>
      </c>
      <c r="BJ61" s="92">
        <f t="shared" si="27"/>
      </c>
      <c r="BK61" s="92">
        <f t="shared" si="13"/>
        <v>0</v>
      </c>
      <c r="BL61" s="92">
        <f t="shared" si="39"/>
        <v>0</v>
      </c>
      <c r="BM61" s="92">
        <f t="shared" si="41"/>
      </c>
      <c r="BN61" s="93">
        <f t="shared" si="28"/>
        <v>0</v>
      </c>
      <c r="BO61" s="93" t="str">
        <f t="shared" si="14"/>
        <v>ー</v>
      </c>
      <c r="BP61" s="93" t="str">
        <f t="shared" si="29"/>
        <v>ー</v>
      </c>
      <c r="BQ61" s="92" t="str">
        <f t="shared" si="40"/>
        <v>ー</v>
      </c>
      <c r="BR61" s="94" t="str">
        <f t="shared" si="15"/>
        <v>テクニック</v>
      </c>
      <c r="BS61" s="92">
        <f t="shared" si="30"/>
      </c>
      <c r="BT61" s="92" t="e">
        <f t="shared" si="31"/>
        <v>#VALUE!</v>
      </c>
      <c r="BU61" s="95">
        <f t="shared" si="32"/>
      </c>
      <c r="BV61" s="96"/>
      <c r="BW61" s="25"/>
      <c r="BX61" s="26"/>
      <c r="BY61" s="26"/>
      <c r="BZ61" s="26"/>
      <c r="CA61" s="26"/>
      <c r="CB61" s="138"/>
      <c r="CC61" s="25"/>
      <c r="CD61" s="26"/>
      <c r="CE61" s="26"/>
      <c r="CF61" s="26"/>
      <c r="CG61" s="26"/>
      <c r="CH61" s="138"/>
      <c r="CI61" s="26"/>
      <c r="CJ61" s="26"/>
      <c r="CK61" s="26"/>
      <c r="CL61" s="26"/>
      <c r="CM61" s="138"/>
    </row>
    <row r="62" spans="2:91" ht="13.5">
      <c r="B62">
        <v>52</v>
      </c>
      <c r="C62" s="200">
        <f t="shared" si="3"/>
      </c>
      <c r="D62" s="25" t="e">
        <f>RANK(E62,(E$39:E$63,BD$39:BD$63),1)</f>
        <v>#VALUE!</v>
      </c>
      <c r="E62" s="25">
        <f t="shared" si="16"/>
      </c>
      <c r="F62" s="25">
        <v>24</v>
      </c>
      <c r="G62" s="198">
        <f t="shared" si="4"/>
      </c>
      <c r="H62" s="25">
        <f t="shared" si="17"/>
      </c>
      <c r="I62" s="91">
        <f t="shared" si="18"/>
      </c>
      <c r="J62" s="172">
        <f t="shared" si="19"/>
      </c>
      <c r="K62" s="92">
        <f t="shared" si="5"/>
      </c>
      <c r="L62" s="92">
        <f t="shared" si="6"/>
        <v>0</v>
      </c>
      <c r="M62" s="92">
        <f t="shared" si="33"/>
        <v>0</v>
      </c>
      <c r="N62" s="92">
        <f t="shared" si="20"/>
      </c>
      <c r="O62" s="93">
        <f t="shared" si="7"/>
        <v>0</v>
      </c>
      <c r="P62" s="93" t="str">
        <f t="shared" si="21"/>
        <v>ー</v>
      </c>
      <c r="Q62" s="93" t="str">
        <f t="shared" si="22"/>
        <v>ー</v>
      </c>
      <c r="R62" s="92" t="str">
        <f t="shared" si="34"/>
        <v>ー</v>
      </c>
      <c r="S62" s="94" t="str">
        <f t="shared" si="8"/>
        <v>テクニック</v>
      </c>
      <c r="T62" s="92">
        <f t="shared" si="9"/>
      </c>
      <c r="U62" s="92" t="e">
        <f t="shared" si="10"/>
        <v>#VALUE!</v>
      </c>
      <c r="V62" s="95">
        <f t="shared" si="35"/>
      </c>
      <c r="W62" s="96"/>
      <c r="X62" s="148">
        <v>24</v>
      </c>
      <c r="Y62" s="433"/>
      <c r="Z62" s="434"/>
      <c r="AA62" s="434"/>
      <c r="AB62" s="434"/>
      <c r="AC62" s="435"/>
      <c r="AD62" s="436"/>
      <c r="AE62" s="446"/>
      <c r="AF62" s="121"/>
      <c r="AG62" s="429"/>
      <c r="AH62" s="430"/>
      <c r="AI62" s="121">
        <f t="shared" si="36"/>
      </c>
      <c r="AJ62" s="438"/>
      <c r="AK62" s="439"/>
      <c r="AL62" s="149">
        <f t="shared" si="11"/>
      </c>
      <c r="AM62" s="148">
        <v>48</v>
      </c>
      <c r="AN62" s="433"/>
      <c r="AO62" s="440"/>
      <c r="AP62" s="440"/>
      <c r="AQ62" s="440"/>
      <c r="AR62" s="441"/>
      <c r="AS62" s="436"/>
      <c r="AT62" s="437"/>
      <c r="AU62" s="121"/>
      <c r="AV62" s="429"/>
      <c r="AW62" s="430"/>
      <c r="AX62" s="121">
        <f t="shared" si="23"/>
      </c>
      <c r="AY62" s="431"/>
      <c r="AZ62" s="432"/>
      <c r="BA62" s="82">
        <f t="shared" si="12"/>
      </c>
      <c r="BB62" s="33"/>
      <c r="BC62" s="25" t="e">
        <f>RANK(BD62,(E$39:E$63,BD$39:BD$63),1)</f>
        <v>#VALUE!</v>
      </c>
      <c r="BD62" s="25">
        <f t="shared" si="24"/>
      </c>
      <c r="BE62" s="25">
        <v>49</v>
      </c>
      <c r="BF62" s="91">
        <f t="shared" si="37"/>
      </c>
      <c r="BG62" s="25">
        <f t="shared" si="25"/>
      </c>
      <c r="BH62" s="91">
        <f t="shared" si="26"/>
      </c>
      <c r="BI62" s="172">
        <f t="shared" si="38"/>
      </c>
      <c r="BJ62" s="92">
        <f t="shared" si="27"/>
      </c>
      <c r="BK62" s="92">
        <f t="shared" si="13"/>
        <v>0</v>
      </c>
      <c r="BL62" s="92">
        <f t="shared" si="39"/>
        <v>0</v>
      </c>
      <c r="BM62" s="92">
        <f t="shared" si="41"/>
      </c>
      <c r="BN62" s="93">
        <f t="shared" si="28"/>
        <v>0</v>
      </c>
      <c r="BO62" s="93" t="str">
        <f t="shared" si="14"/>
        <v>ー</v>
      </c>
      <c r="BP62" s="93" t="str">
        <f t="shared" si="29"/>
        <v>ー</v>
      </c>
      <c r="BQ62" s="92" t="str">
        <f t="shared" si="40"/>
        <v>ー</v>
      </c>
      <c r="BR62" s="94" t="str">
        <f t="shared" si="15"/>
        <v>テクニック</v>
      </c>
      <c r="BS62" s="92">
        <f t="shared" si="30"/>
      </c>
      <c r="BT62" s="92" t="e">
        <f t="shared" si="31"/>
        <v>#VALUE!</v>
      </c>
      <c r="BU62" s="95">
        <f t="shared" si="32"/>
      </c>
      <c r="BV62" s="96"/>
      <c r="BW62" s="150"/>
      <c r="BX62" s="151"/>
      <c r="BY62" s="151" t="s">
        <v>185</v>
      </c>
      <c r="BZ62" s="151"/>
      <c r="CA62" s="151"/>
      <c r="CB62" s="152"/>
      <c r="CC62" s="150"/>
      <c r="CD62" s="151"/>
      <c r="CE62" s="151" t="s">
        <v>185</v>
      </c>
      <c r="CF62" s="151"/>
      <c r="CG62" s="151"/>
      <c r="CH62" s="152"/>
      <c r="CI62" s="151"/>
      <c r="CJ62" s="151"/>
      <c r="CK62" s="151"/>
      <c r="CL62" s="151"/>
      <c r="CM62" s="152"/>
    </row>
    <row r="63" spans="2:74" ht="13.5">
      <c r="B63">
        <v>53</v>
      </c>
      <c r="C63" s="200">
        <f t="shared" si="3"/>
      </c>
      <c r="D63" s="25" t="e">
        <f>RANK(E63,(E$39:E$63,BD$39:BD$63),1)</f>
        <v>#VALUE!</v>
      </c>
      <c r="E63" s="25">
        <f t="shared" si="16"/>
      </c>
      <c r="F63" s="25">
        <v>25</v>
      </c>
      <c r="G63" s="199">
        <f t="shared" si="4"/>
      </c>
      <c r="H63" s="150">
        <f t="shared" si="17"/>
      </c>
      <c r="I63" s="153">
        <f t="shared" si="18"/>
      </c>
      <c r="J63" s="176">
        <f t="shared" si="19"/>
      </c>
      <c r="K63" s="154">
        <f>AI63</f>
        <v>0</v>
      </c>
      <c r="L63" s="154">
        <f t="shared" si="6"/>
        <v>0</v>
      </c>
      <c r="M63" s="154">
        <f t="shared" si="33"/>
        <v>0</v>
      </c>
      <c r="N63" s="154">
        <f t="shared" si="20"/>
      </c>
      <c r="O63" s="155">
        <f t="shared" si="7"/>
        <v>0</v>
      </c>
      <c r="P63" s="155" t="str">
        <f t="shared" si="21"/>
        <v>ー</v>
      </c>
      <c r="Q63" s="155" t="str">
        <f t="shared" si="22"/>
        <v>ー</v>
      </c>
      <c r="R63" s="154" t="str">
        <f t="shared" si="34"/>
        <v>ー</v>
      </c>
      <c r="S63" s="156" t="str">
        <f t="shared" si="8"/>
        <v>テクニック</v>
      </c>
      <c r="T63" s="154">
        <f t="shared" si="9"/>
      </c>
      <c r="U63" s="154" t="e">
        <f t="shared" si="10"/>
        <v>#VALUE!</v>
      </c>
      <c r="V63" s="157">
        <f t="shared" si="35"/>
      </c>
      <c r="BB63" s="33"/>
      <c r="BC63" s="25" t="e">
        <f>RANK(BD63,(E$39:E$63,BD$39:BD$63),1)</f>
        <v>#VALUE!</v>
      </c>
      <c r="BD63" s="25">
        <f t="shared" si="24"/>
      </c>
      <c r="BE63" s="25">
        <v>50</v>
      </c>
      <c r="BF63" s="153">
        <f t="shared" si="37"/>
      </c>
      <c r="BG63" s="150">
        <f t="shared" si="25"/>
      </c>
      <c r="BH63" s="153">
        <f t="shared" si="26"/>
      </c>
      <c r="BI63" s="176">
        <f t="shared" si="38"/>
      </c>
      <c r="BJ63" s="154">
        <f t="shared" si="27"/>
        <v>0</v>
      </c>
      <c r="BK63" s="154">
        <f t="shared" si="13"/>
        <v>0</v>
      </c>
      <c r="BL63" s="154">
        <f t="shared" si="39"/>
        <v>0</v>
      </c>
      <c r="BM63" s="154">
        <f t="shared" si="41"/>
      </c>
      <c r="BN63" s="155">
        <f t="shared" si="28"/>
        <v>0</v>
      </c>
      <c r="BO63" s="155" t="str">
        <f t="shared" si="14"/>
        <v>ー</v>
      </c>
      <c r="BP63" s="155" t="str">
        <f t="shared" si="29"/>
        <v>ー</v>
      </c>
      <c r="BQ63" s="154" t="str">
        <f t="shared" si="40"/>
        <v>ー</v>
      </c>
      <c r="BR63" s="156" t="str">
        <f t="shared" si="15"/>
        <v>テクニック</v>
      </c>
      <c r="BS63" s="154">
        <f t="shared" si="30"/>
      </c>
      <c r="BT63" s="154" t="e">
        <f t="shared" si="31"/>
        <v>#VALUE!</v>
      </c>
      <c r="BU63" s="157">
        <f t="shared" si="32"/>
      </c>
      <c r="BV63" s="96"/>
    </row>
    <row r="64" ht="13.5">
      <c r="R64" s="96"/>
    </row>
    <row r="66" spans="26:31" ht="13.5">
      <c r="Z66" s="159"/>
      <c r="AA66" s="159"/>
      <c r="AB66" s="159"/>
      <c r="AC66" s="159"/>
      <c r="AD66" s="159"/>
      <c r="AE66" s="159"/>
    </row>
    <row r="67" spans="26:31" ht="13.5">
      <c r="Z67" s="159"/>
      <c r="AA67" s="159"/>
      <c r="AB67" s="159"/>
      <c r="AC67" s="159"/>
      <c r="AD67" s="159"/>
      <c r="AE67" s="159"/>
    </row>
    <row r="68" spans="26:31" ht="13.5">
      <c r="Z68" s="159"/>
      <c r="AA68" s="160"/>
      <c r="AB68" s="160"/>
      <c r="AC68" s="160"/>
      <c r="AD68" s="161"/>
      <c r="AE68" s="161"/>
    </row>
    <row r="69" spans="26:31" ht="13.5">
      <c r="Z69" s="159"/>
      <c r="AA69" s="160"/>
      <c r="AB69" s="160"/>
      <c r="AC69" s="160"/>
      <c r="AD69" s="161"/>
      <c r="AE69" s="161"/>
    </row>
    <row r="70" spans="9:61" ht="13.5">
      <c r="I70" s="20"/>
      <c r="J70" s="20"/>
      <c r="K70" s="21"/>
      <c r="L70" s="162"/>
      <c r="R70" s="21"/>
      <c r="Z70" s="159"/>
      <c r="AA70" s="160"/>
      <c r="AB70" s="160"/>
      <c r="AC70" s="160"/>
      <c r="AD70" s="161"/>
      <c r="AE70" s="161"/>
      <c r="BH70" s="20"/>
      <c r="BI70" s="20"/>
    </row>
    <row r="71" spans="24:31" ht="13.5">
      <c r="X71" s="163"/>
      <c r="Y71" s="26"/>
      <c r="Z71" s="161"/>
      <c r="AA71" s="161"/>
      <c r="AB71" s="161"/>
      <c r="AC71" s="161"/>
      <c r="AD71" s="161"/>
      <c r="AE71" s="161"/>
    </row>
    <row r="72" spans="24:31" ht="13.5">
      <c r="X72" s="163"/>
      <c r="Y72" s="26"/>
      <c r="Z72" s="161"/>
      <c r="AA72" s="161"/>
      <c r="AB72" s="161"/>
      <c r="AC72" s="161"/>
      <c r="AD72" s="161"/>
      <c r="AE72" s="161"/>
    </row>
    <row r="77" spans="26:28" ht="13.5">
      <c r="Z77" s="36"/>
      <c r="AA77" s="36"/>
      <c r="AB77" s="36"/>
    </row>
    <row r="78" spans="26:28" ht="13.5">
      <c r="Z78" s="36"/>
      <c r="AA78" s="36"/>
      <c r="AB78" s="36"/>
    </row>
    <row r="79" spans="26:28" ht="13.5">
      <c r="Z79" s="36"/>
      <c r="AA79" s="36"/>
      <c r="AB79" s="36"/>
    </row>
    <row r="80" spans="26:28" ht="13.5">
      <c r="Z80" s="36"/>
      <c r="AA80" s="36"/>
      <c r="AB80" s="36"/>
    </row>
  </sheetData>
  <sheetProtection/>
  <mergeCells count="443">
    <mergeCell ref="X1:AA1"/>
    <mergeCell ref="AB1:AC1"/>
    <mergeCell ref="AD1:AN1"/>
    <mergeCell ref="AO1:AP1"/>
    <mergeCell ref="AQ1:AU1"/>
    <mergeCell ref="AV1:AX1"/>
    <mergeCell ref="AY1:BA1"/>
    <mergeCell ref="X2:AA2"/>
    <mergeCell ref="AB2:AC2"/>
    <mergeCell ref="AD2:AE2"/>
    <mergeCell ref="AF2:AH2"/>
    <mergeCell ref="AI2:AJ2"/>
    <mergeCell ref="AK2:AL2"/>
    <mergeCell ref="AM2:AU2"/>
    <mergeCell ref="AV2:AX2"/>
    <mergeCell ref="AY2:BA2"/>
    <mergeCell ref="X3:AA3"/>
    <mergeCell ref="AB3:AE3"/>
    <mergeCell ref="AF3:BA3"/>
    <mergeCell ref="AF4:AQ16"/>
    <mergeCell ref="X5:X6"/>
    <mergeCell ref="Y5:Z6"/>
    <mergeCell ref="AA5:AB6"/>
    <mergeCell ref="AC5:AE6"/>
    <mergeCell ref="AR5:AX5"/>
    <mergeCell ref="AR6:AX6"/>
    <mergeCell ref="X7:X8"/>
    <mergeCell ref="Y7:Z8"/>
    <mergeCell ref="AA7:AB8"/>
    <mergeCell ref="AC7:AE8"/>
    <mergeCell ref="AR7:AX7"/>
    <mergeCell ref="AR8:AX8"/>
    <mergeCell ref="X9:X10"/>
    <mergeCell ref="Y9:Z10"/>
    <mergeCell ref="AA9:AB10"/>
    <mergeCell ref="AC9:AE10"/>
    <mergeCell ref="AR9:AX9"/>
    <mergeCell ref="AR10:AX10"/>
    <mergeCell ref="X11:X12"/>
    <mergeCell ref="Y11:Z12"/>
    <mergeCell ref="AA11:AB12"/>
    <mergeCell ref="AC11:AE12"/>
    <mergeCell ref="AR11:AX11"/>
    <mergeCell ref="AR12:AX12"/>
    <mergeCell ref="X13:X14"/>
    <mergeCell ref="Y13:Z14"/>
    <mergeCell ref="AA13:AB14"/>
    <mergeCell ref="AC13:AE14"/>
    <mergeCell ref="AR13:AX13"/>
    <mergeCell ref="AR14:AX14"/>
    <mergeCell ref="X15:X16"/>
    <mergeCell ref="Y15:Z16"/>
    <mergeCell ref="AA15:AA16"/>
    <mergeCell ref="AB15:AB16"/>
    <mergeCell ref="AC15:AE16"/>
    <mergeCell ref="AR15:AX15"/>
    <mergeCell ref="AR16:AX16"/>
    <mergeCell ref="X17:X18"/>
    <mergeCell ref="Y17:Z18"/>
    <mergeCell ref="AA17:AA18"/>
    <mergeCell ref="AB17:AB18"/>
    <mergeCell ref="AC17:AE18"/>
    <mergeCell ref="AR17:AX17"/>
    <mergeCell ref="AF18:AG18"/>
    <mergeCell ref="AH18:AJ18"/>
    <mergeCell ref="AM18:AQ18"/>
    <mergeCell ref="AR18:AX18"/>
    <mergeCell ref="X19:X20"/>
    <mergeCell ref="Y19:Z20"/>
    <mergeCell ref="AA19:AA20"/>
    <mergeCell ref="AB19:AB20"/>
    <mergeCell ref="AC19:AE20"/>
    <mergeCell ref="AF19:AG19"/>
    <mergeCell ref="AH19:AJ19"/>
    <mergeCell ref="AM19:AQ19"/>
    <mergeCell ref="AR19:AX19"/>
    <mergeCell ref="AF20:AG20"/>
    <mergeCell ref="AH20:AJ20"/>
    <mergeCell ref="AM20:AQ20"/>
    <mergeCell ref="AR20:AX20"/>
    <mergeCell ref="X21:X22"/>
    <mergeCell ref="Y21:Z22"/>
    <mergeCell ref="AA21:AA22"/>
    <mergeCell ref="AB21:AB22"/>
    <mergeCell ref="AC21:AE22"/>
    <mergeCell ref="AF21:AG21"/>
    <mergeCell ref="AL23:AN23"/>
    <mergeCell ref="AH21:AJ21"/>
    <mergeCell ref="AM21:AQ21"/>
    <mergeCell ref="AR21:AX21"/>
    <mergeCell ref="AF22:AG22"/>
    <mergeCell ref="AH22:AJ22"/>
    <mergeCell ref="AM22:AQ22"/>
    <mergeCell ref="AR22:AX22"/>
    <mergeCell ref="AP23:AQ23"/>
    <mergeCell ref="AR23:AX23"/>
    <mergeCell ref="X24:Z24"/>
    <mergeCell ref="AG24:AH24"/>
    <mergeCell ref="AM24:AN24"/>
    <mergeCell ref="AR24:AX24"/>
    <mergeCell ref="X23:Z23"/>
    <mergeCell ref="AB23:AC23"/>
    <mergeCell ref="AE23:AF23"/>
    <mergeCell ref="AG23:AH23"/>
    <mergeCell ref="AI23:AJ23"/>
    <mergeCell ref="X25:Z25"/>
    <mergeCell ref="AG25:AH25"/>
    <mergeCell ref="AM25:AN25"/>
    <mergeCell ref="AR25:AX25"/>
    <mergeCell ref="X26:Z26"/>
    <mergeCell ref="AG26:AH26"/>
    <mergeCell ref="AM26:AN26"/>
    <mergeCell ref="AR26:AX26"/>
    <mergeCell ref="X27:Z27"/>
    <mergeCell ref="AG27:AH27"/>
    <mergeCell ref="AM27:AN27"/>
    <mergeCell ref="AR27:AX27"/>
    <mergeCell ref="X28:Z28"/>
    <mergeCell ref="AG28:AH28"/>
    <mergeCell ref="AM28:AN28"/>
    <mergeCell ref="AR28:AX28"/>
    <mergeCell ref="X29:Z29"/>
    <mergeCell ref="AG29:AH29"/>
    <mergeCell ref="AM29:AN29"/>
    <mergeCell ref="AR29:AX29"/>
    <mergeCell ref="X30:AA30"/>
    <mergeCell ref="AB30:AE30"/>
    <mergeCell ref="AF30:AH30"/>
    <mergeCell ref="AI30:AJ30"/>
    <mergeCell ref="AK30:AM30"/>
    <mergeCell ref="AN30:AQ30"/>
    <mergeCell ref="AR30:AX30"/>
    <mergeCell ref="X31:AA31"/>
    <mergeCell ref="AB31:AE31"/>
    <mergeCell ref="AF31:AH31"/>
    <mergeCell ref="AI31:AJ31"/>
    <mergeCell ref="AK31:AM31"/>
    <mergeCell ref="AN31:AQ31"/>
    <mergeCell ref="AR31:AX31"/>
    <mergeCell ref="X32:Z32"/>
    <mergeCell ref="AA32:AJ32"/>
    <mergeCell ref="AM32:AO32"/>
    <mergeCell ref="AP32:AQ32"/>
    <mergeCell ref="AR32:AX32"/>
    <mergeCell ref="X33:AA33"/>
    <mergeCell ref="AC33:AE33"/>
    <mergeCell ref="AF33:AG33"/>
    <mergeCell ref="AH33:AI33"/>
    <mergeCell ref="AM33:AO33"/>
    <mergeCell ref="X34:Y34"/>
    <mergeCell ref="Z34:AA34"/>
    <mergeCell ref="AC34:AE34"/>
    <mergeCell ref="AF34:AG34"/>
    <mergeCell ref="AH34:AI34"/>
    <mergeCell ref="AK34:AL34"/>
    <mergeCell ref="AK35:AL35"/>
    <mergeCell ref="AM35:AO35"/>
    <mergeCell ref="AP35:AQ35"/>
    <mergeCell ref="AR35:AX35"/>
    <mergeCell ref="AP33:AQ33"/>
    <mergeCell ref="AR33:AX33"/>
    <mergeCell ref="AM34:AO34"/>
    <mergeCell ref="AP34:AQ34"/>
    <mergeCell ref="X36:AA36"/>
    <mergeCell ref="AC36:AE36"/>
    <mergeCell ref="AF36:AG36"/>
    <mergeCell ref="AH36:AI36"/>
    <mergeCell ref="AK36:AL36"/>
    <mergeCell ref="AR34:AX34"/>
    <mergeCell ref="X35:AA35"/>
    <mergeCell ref="AC35:AE35"/>
    <mergeCell ref="AF35:AG35"/>
    <mergeCell ref="AH35:AI35"/>
    <mergeCell ref="AM36:AO36"/>
    <mergeCell ref="AP36:AQ36"/>
    <mergeCell ref="AR36:AX36"/>
    <mergeCell ref="G37:G38"/>
    <mergeCell ref="H37:H38"/>
    <mergeCell ref="I37:I38"/>
    <mergeCell ref="J37:J38"/>
    <mergeCell ref="K37:K38"/>
    <mergeCell ref="L37:M37"/>
    <mergeCell ref="N37:N38"/>
    <mergeCell ref="X37:AA37"/>
    <mergeCell ref="AC37:AE37"/>
    <mergeCell ref="AF37:AG37"/>
    <mergeCell ref="AH37:AI37"/>
    <mergeCell ref="O37:O38"/>
    <mergeCell ref="P37:P38"/>
    <mergeCell ref="Q37:Q38"/>
    <mergeCell ref="R37:R38"/>
    <mergeCell ref="S37:S38"/>
    <mergeCell ref="T37:T38"/>
    <mergeCell ref="AM37:AO37"/>
    <mergeCell ref="AP37:AQ37"/>
    <mergeCell ref="AR37:AX37"/>
    <mergeCell ref="BF37:BF38"/>
    <mergeCell ref="BG37:BG38"/>
    <mergeCell ref="BH37:BH38"/>
    <mergeCell ref="BE37:BE38"/>
    <mergeCell ref="BC37:BC38"/>
    <mergeCell ref="BI37:BI38"/>
    <mergeCell ref="BJ37:BJ38"/>
    <mergeCell ref="BK37:BL37"/>
    <mergeCell ref="BM37:BM38"/>
    <mergeCell ref="BN37:BN38"/>
    <mergeCell ref="BO37:BO38"/>
    <mergeCell ref="BP37:BP38"/>
    <mergeCell ref="BQ37:BQ38"/>
    <mergeCell ref="BR37:BR38"/>
    <mergeCell ref="BS37:BS38"/>
    <mergeCell ref="BT37:BT38"/>
    <mergeCell ref="BU37:BU38"/>
    <mergeCell ref="BW37:BZ37"/>
    <mergeCell ref="CD37:CE37"/>
    <mergeCell ref="AD38:AE38"/>
    <mergeCell ref="AG38:AH38"/>
    <mergeCell ref="AJ38:AK38"/>
    <mergeCell ref="AS38:AT38"/>
    <mergeCell ref="AV38:AW38"/>
    <mergeCell ref="AY38:AZ38"/>
    <mergeCell ref="CD38:CE38"/>
    <mergeCell ref="BD37:BD38"/>
    <mergeCell ref="Y39:AC39"/>
    <mergeCell ref="AD39:AE39"/>
    <mergeCell ref="AG39:AH39"/>
    <mergeCell ref="AJ39:AK39"/>
    <mergeCell ref="AN39:AR39"/>
    <mergeCell ref="AS39:AT39"/>
    <mergeCell ref="AV39:AW39"/>
    <mergeCell ref="AY39:AZ39"/>
    <mergeCell ref="CD39:CE39"/>
    <mergeCell ref="Y40:AC40"/>
    <mergeCell ref="AD40:AE40"/>
    <mergeCell ref="AG40:AH40"/>
    <mergeCell ref="AJ40:AK40"/>
    <mergeCell ref="AN40:AR40"/>
    <mergeCell ref="AS40:AT40"/>
    <mergeCell ref="AV40:AW40"/>
    <mergeCell ref="AY40:AZ40"/>
    <mergeCell ref="CD40:CE40"/>
    <mergeCell ref="Y41:AC41"/>
    <mergeCell ref="AD41:AE41"/>
    <mergeCell ref="AG41:AH41"/>
    <mergeCell ref="AJ41:AK41"/>
    <mergeCell ref="AN41:AR41"/>
    <mergeCell ref="AS41:AT41"/>
    <mergeCell ref="AV41:AW41"/>
    <mergeCell ref="AY41:AZ41"/>
    <mergeCell ref="CD41:CE41"/>
    <mergeCell ref="Y42:AC42"/>
    <mergeCell ref="AD42:AE42"/>
    <mergeCell ref="AG42:AH42"/>
    <mergeCell ref="AJ42:AK42"/>
    <mergeCell ref="AN42:AR42"/>
    <mergeCell ref="AS42:AT42"/>
    <mergeCell ref="AV42:AW42"/>
    <mergeCell ref="AY42:AZ42"/>
    <mergeCell ref="CD42:CE42"/>
    <mergeCell ref="Y43:AC43"/>
    <mergeCell ref="AD43:AE43"/>
    <mergeCell ref="AG43:AH43"/>
    <mergeCell ref="AJ43:AK43"/>
    <mergeCell ref="AN43:AR43"/>
    <mergeCell ref="AS43:AT43"/>
    <mergeCell ref="AV43:AW43"/>
    <mergeCell ref="AY43:AZ43"/>
    <mergeCell ref="Y44:AC44"/>
    <mergeCell ref="AD44:AE44"/>
    <mergeCell ref="AG44:AH44"/>
    <mergeCell ref="AJ44:AK44"/>
    <mergeCell ref="AN44:AR44"/>
    <mergeCell ref="AS44:AT44"/>
    <mergeCell ref="AV44:AW44"/>
    <mergeCell ref="AY44:AZ44"/>
    <mergeCell ref="Y45:AC45"/>
    <mergeCell ref="AD45:AE45"/>
    <mergeCell ref="AG45:AH45"/>
    <mergeCell ref="AJ45:AK45"/>
    <mergeCell ref="AN45:AR45"/>
    <mergeCell ref="AS45:AT45"/>
    <mergeCell ref="AV45:AW45"/>
    <mergeCell ref="AY45:AZ45"/>
    <mergeCell ref="BY45:CK45"/>
    <mergeCell ref="Y46:AC46"/>
    <mergeCell ref="AD46:AE46"/>
    <mergeCell ref="AG46:AH46"/>
    <mergeCell ref="AJ46:AK46"/>
    <mergeCell ref="AN46:AR46"/>
    <mergeCell ref="AS46:AT46"/>
    <mergeCell ref="AV46:AW46"/>
    <mergeCell ref="AY46:AZ46"/>
    <mergeCell ref="Y47:AC47"/>
    <mergeCell ref="AD47:AE47"/>
    <mergeCell ref="AG47:AH47"/>
    <mergeCell ref="AJ47:AK47"/>
    <mergeCell ref="AN47:AR47"/>
    <mergeCell ref="AS47:AT47"/>
    <mergeCell ref="AV47:AW47"/>
    <mergeCell ref="AY47:AZ47"/>
    <mergeCell ref="Y48:AC48"/>
    <mergeCell ref="AD48:AE48"/>
    <mergeCell ref="AG48:AH48"/>
    <mergeCell ref="AJ48:AK48"/>
    <mergeCell ref="AN48:AR48"/>
    <mergeCell ref="AS48:AT48"/>
    <mergeCell ref="AV48:AW48"/>
    <mergeCell ref="AY48:AZ48"/>
    <mergeCell ref="Y49:AC49"/>
    <mergeCell ref="AD49:AE49"/>
    <mergeCell ref="AG49:AH49"/>
    <mergeCell ref="AJ49:AK49"/>
    <mergeCell ref="AN49:AR49"/>
    <mergeCell ref="AS49:AT49"/>
    <mergeCell ref="AV49:AW49"/>
    <mergeCell ref="AY49:AZ49"/>
    <mergeCell ref="Y50:AC50"/>
    <mergeCell ref="AD50:AE50"/>
    <mergeCell ref="AG50:AH50"/>
    <mergeCell ref="AJ50:AK50"/>
    <mergeCell ref="AN50:AR50"/>
    <mergeCell ref="AS50:AT50"/>
    <mergeCell ref="AV50:AW50"/>
    <mergeCell ref="AY50:AZ50"/>
    <mergeCell ref="Y51:AC51"/>
    <mergeCell ref="AD51:AE51"/>
    <mergeCell ref="AG51:AH51"/>
    <mergeCell ref="AJ51:AK51"/>
    <mergeCell ref="AN51:AR51"/>
    <mergeCell ref="AS51:AT51"/>
    <mergeCell ref="AV51:AW51"/>
    <mergeCell ref="AY51:AZ51"/>
    <mergeCell ref="Y52:AC52"/>
    <mergeCell ref="AD52:AE52"/>
    <mergeCell ref="AG52:AH52"/>
    <mergeCell ref="AJ52:AK52"/>
    <mergeCell ref="AN52:AR52"/>
    <mergeCell ref="AS52:AT52"/>
    <mergeCell ref="AV52:AW52"/>
    <mergeCell ref="AY52:AZ52"/>
    <mergeCell ref="CI52:CI55"/>
    <mergeCell ref="Y53:AC53"/>
    <mergeCell ref="AD53:AE53"/>
    <mergeCell ref="AG53:AH53"/>
    <mergeCell ref="AJ53:AK53"/>
    <mergeCell ref="AN53:AR53"/>
    <mergeCell ref="AS53:AT53"/>
    <mergeCell ref="AV53:AW53"/>
    <mergeCell ref="AY53:AZ53"/>
    <mergeCell ref="Y54:AC54"/>
    <mergeCell ref="AD54:AE54"/>
    <mergeCell ref="AG54:AH54"/>
    <mergeCell ref="AJ54:AK54"/>
    <mergeCell ref="AN54:AR54"/>
    <mergeCell ref="AS54:AT54"/>
    <mergeCell ref="AV54:AW54"/>
    <mergeCell ref="AY54:AZ54"/>
    <mergeCell ref="Y55:AC55"/>
    <mergeCell ref="AD55:AE55"/>
    <mergeCell ref="AG55:AH55"/>
    <mergeCell ref="AJ55:AK55"/>
    <mergeCell ref="AN55:AR55"/>
    <mergeCell ref="AS55:AT55"/>
    <mergeCell ref="AV55:AW55"/>
    <mergeCell ref="AY55:AZ55"/>
    <mergeCell ref="Y56:AC56"/>
    <mergeCell ref="AD56:AE56"/>
    <mergeCell ref="AG56:AH56"/>
    <mergeCell ref="AJ56:AK56"/>
    <mergeCell ref="AN56:AR56"/>
    <mergeCell ref="AS56:AT56"/>
    <mergeCell ref="AV56:AW56"/>
    <mergeCell ref="AY56:AZ56"/>
    <mergeCell ref="Y57:AC57"/>
    <mergeCell ref="AD57:AE57"/>
    <mergeCell ref="AG57:AH57"/>
    <mergeCell ref="AJ57:AK57"/>
    <mergeCell ref="AN57:AR57"/>
    <mergeCell ref="AS57:AT57"/>
    <mergeCell ref="AV57:AW57"/>
    <mergeCell ref="AY57:AZ57"/>
    <mergeCell ref="Y58:AC58"/>
    <mergeCell ref="AD58:AE58"/>
    <mergeCell ref="AG58:AH58"/>
    <mergeCell ref="AJ58:AK58"/>
    <mergeCell ref="AN58:AR58"/>
    <mergeCell ref="AS58:AT58"/>
    <mergeCell ref="AV58:AW58"/>
    <mergeCell ref="AY58:AZ58"/>
    <mergeCell ref="Y59:AC59"/>
    <mergeCell ref="AD59:AE59"/>
    <mergeCell ref="AG59:AH59"/>
    <mergeCell ref="AJ59:AK59"/>
    <mergeCell ref="AN59:AR59"/>
    <mergeCell ref="AS59:AT59"/>
    <mergeCell ref="AV59:AW59"/>
    <mergeCell ref="AY59:AZ59"/>
    <mergeCell ref="Y60:AC60"/>
    <mergeCell ref="AD60:AE60"/>
    <mergeCell ref="AG60:AH60"/>
    <mergeCell ref="AJ60:AK60"/>
    <mergeCell ref="AN60:AR60"/>
    <mergeCell ref="AS60:AT60"/>
    <mergeCell ref="AV60:AW60"/>
    <mergeCell ref="AY60:AZ60"/>
    <mergeCell ref="Y61:AC61"/>
    <mergeCell ref="AD61:AE61"/>
    <mergeCell ref="AG61:AH61"/>
    <mergeCell ref="AJ61:AK61"/>
    <mergeCell ref="AN61:AR61"/>
    <mergeCell ref="AS61:AT61"/>
    <mergeCell ref="AV61:AW61"/>
    <mergeCell ref="AY61:AZ61"/>
    <mergeCell ref="Y62:AC62"/>
    <mergeCell ref="AD62:AE62"/>
    <mergeCell ref="AG62:AH62"/>
    <mergeCell ref="AJ62:AK62"/>
    <mergeCell ref="AN62:AR62"/>
    <mergeCell ref="AS62:AT62"/>
    <mergeCell ref="AV62:AW62"/>
    <mergeCell ref="AY62:AZ62"/>
    <mergeCell ref="U7:U8"/>
    <mergeCell ref="V7:V8"/>
    <mergeCell ref="U9:U10"/>
    <mergeCell ref="V9:V10"/>
    <mergeCell ref="U11:U12"/>
    <mergeCell ref="V11:V12"/>
    <mergeCell ref="U13:U14"/>
    <mergeCell ref="V13:V14"/>
    <mergeCell ref="U15:U16"/>
    <mergeCell ref="V15:V16"/>
    <mergeCell ref="U17:U18"/>
    <mergeCell ref="V17:V18"/>
    <mergeCell ref="U19:U20"/>
    <mergeCell ref="V19:V20"/>
    <mergeCell ref="U21:U22"/>
    <mergeCell ref="V21:V22"/>
    <mergeCell ref="D37:D38"/>
    <mergeCell ref="F37:F38"/>
    <mergeCell ref="E37:E38"/>
    <mergeCell ref="U37:U38"/>
    <mergeCell ref="V37:V38"/>
    <mergeCell ref="L36:O36"/>
  </mergeCells>
  <dataValidations count="2">
    <dataValidation type="list" allowBlank="1" showInputMessage="1" showErrorMessage="1" sqref="AF34:AI37">
      <formula1>"わからない,片言,なまり,母語並"</formula1>
    </dataValidation>
    <dataValidation type="list" allowBlank="1" sqref="AD39:AE62 AS39:AT62">
      <formula1>$C$5:$C$63</formula1>
    </dataValidation>
  </dataValidation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加藤拓也</dc:creator>
  <cp:keywords/>
  <dc:description/>
  <cp:lastModifiedBy>加藤拓也</cp:lastModifiedBy>
  <dcterms:created xsi:type="dcterms:W3CDTF">2010-12-30T16:55:55Z</dcterms:created>
  <dcterms:modified xsi:type="dcterms:W3CDTF">2011-02-12T15:12:51Z</dcterms:modified>
  <cp:category/>
  <cp:version/>
  <cp:contentType/>
  <cp:contentStatus/>
</cp:coreProperties>
</file>